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014-2020\12 OBVEŠČANJE &amp; OBJAVLJANJE\2023\33. Akcijski načrt SNV_IUMV\"/>
    </mc:Choice>
  </mc:AlternateContent>
  <bookViews>
    <workbookView xWindow="0" yWindow="0" windowWidth="25140" windowHeight="11190"/>
  </bookViews>
  <sheets>
    <sheet name="AN" sheetId="9" r:id="rId1"/>
  </sheets>
  <calcPr calcId="162913"/>
</workbook>
</file>

<file path=xl/calcChain.xml><?xml version="1.0" encoding="utf-8"?>
<calcChain xmlns="http://schemas.openxmlformats.org/spreadsheetml/2006/main">
  <c r="H56" i="9" l="1"/>
  <c r="I56" i="9"/>
  <c r="J56" i="9"/>
  <c r="K56" i="9"/>
  <c r="L56" i="9"/>
  <c r="M56" i="9"/>
  <c r="N56" i="9"/>
  <c r="O56" i="9"/>
  <c r="G56" i="9"/>
  <c r="O29" i="9" l="1"/>
  <c r="N29" i="9"/>
  <c r="M29" i="9"/>
  <c r="L29" i="9"/>
  <c r="K29" i="9"/>
  <c r="H57" i="9" l="1"/>
  <c r="I57" i="9"/>
  <c r="J57" i="9"/>
  <c r="K57" i="9"/>
  <c r="L57" i="9"/>
  <c r="M57" i="9"/>
  <c r="N57" i="9"/>
  <c r="O57" i="9"/>
  <c r="G57" i="9"/>
  <c r="H47" i="9" l="1"/>
  <c r="I47" i="9"/>
  <c r="J47" i="9"/>
  <c r="K47" i="9"/>
  <c r="L47" i="9"/>
  <c r="M47" i="9"/>
  <c r="N47" i="9"/>
  <c r="O47" i="9"/>
  <c r="G86" i="9" l="1"/>
  <c r="G85" i="9"/>
  <c r="O84" i="9"/>
  <c r="O83" i="9" s="1"/>
  <c r="N84" i="9"/>
  <c r="N83" i="9" s="1"/>
  <c r="M84" i="9"/>
  <c r="M83" i="9" s="1"/>
  <c r="L84" i="9"/>
  <c r="L83" i="9" s="1"/>
  <c r="K84" i="9"/>
  <c r="K83" i="9" s="1"/>
  <c r="J84" i="9"/>
  <c r="J83" i="9" s="1"/>
  <c r="J82" i="9" s="1"/>
  <c r="I84" i="9"/>
  <c r="I83" i="9" s="1"/>
  <c r="I82" i="9" s="1"/>
  <c r="H83" i="9"/>
  <c r="H82" i="9" s="1"/>
  <c r="G81" i="9"/>
  <c r="G80" i="9" s="1"/>
  <c r="G79" i="9" s="1"/>
  <c r="O80" i="9"/>
  <c r="O79" i="9" s="1"/>
  <c r="N80" i="9"/>
  <c r="N79" i="9" s="1"/>
  <c r="M80" i="9"/>
  <c r="M79" i="9" s="1"/>
  <c r="L80" i="9"/>
  <c r="L79" i="9" s="1"/>
  <c r="K80" i="9"/>
  <c r="K79" i="9" s="1"/>
  <c r="J80" i="9"/>
  <c r="J79" i="9" s="1"/>
  <c r="I80" i="9"/>
  <c r="I79" i="9" s="1"/>
  <c r="H80" i="9"/>
  <c r="H79" i="9" s="1"/>
  <c r="I78" i="9"/>
  <c r="G78" i="9" s="1"/>
  <c r="I77" i="9"/>
  <c r="G77" i="9" s="1"/>
  <c r="I76" i="9"/>
  <c r="G76" i="9" s="1"/>
  <c r="I75" i="9"/>
  <c r="G75" i="9" s="1"/>
  <c r="O74" i="9"/>
  <c r="N74" i="9"/>
  <c r="M74" i="9"/>
  <c r="L74" i="9"/>
  <c r="K74" i="9"/>
  <c r="J74" i="9"/>
  <c r="H74" i="9"/>
  <c r="I73" i="9"/>
  <c r="I72" i="9" s="1"/>
  <c r="O72" i="9"/>
  <c r="N72" i="9"/>
  <c r="M72" i="9"/>
  <c r="L72" i="9"/>
  <c r="K72" i="9"/>
  <c r="J72" i="9"/>
  <c r="H72" i="9"/>
  <c r="I71" i="9"/>
  <c r="G71" i="9" s="1"/>
  <c r="G70" i="9" s="1"/>
  <c r="O70" i="9"/>
  <c r="N70" i="9"/>
  <c r="M70" i="9"/>
  <c r="L70" i="9"/>
  <c r="K70" i="9"/>
  <c r="J70" i="9"/>
  <c r="H70" i="9"/>
  <c r="I69" i="9"/>
  <c r="I68" i="9" s="1"/>
  <c r="O68" i="9"/>
  <c r="N68" i="9"/>
  <c r="M68" i="9"/>
  <c r="L68" i="9"/>
  <c r="K68" i="9"/>
  <c r="J68" i="9"/>
  <c r="H68" i="9"/>
  <c r="I67" i="9"/>
  <c r="G67" i="9" s="1"/>
  <c r="I66" i="9"/>
  <c r="G66" i="9" s="1"/>
  <c r="O65" i="9"/>
  <c r="N65" i="9"/>
  <c r="M65" i="9"/>
  <c r="L65" i="9"/>
  <c r="K65" i="9"/>
  <c r="J65" i="9"/>
  <c r="H65" i="9"/>
  <c r="G61" i="9"/>
  <c r="G60" i="9" s="1"/>
  <c r="O61" i="9"/>
  <c r="O60" i="9" s="1"/>
  <c r="N61" i="9"/>
  <c r="N60" i="9" s="1"/>
  <c r="M61" i="9"/>
  <c r="M60" i="9" s="1"/>
  <c r="L61" i="9"/>
  <c r="L60" i="9" s="1"/>
  <c r="K61" i="9"/>
  <c r="K60" i="9" s="1"/>
  <c r="J61" i="9"/>
  <c r="J60" i="9" s="1"/>
  <c r="I61" i="9"/>
  <c r="I60" i="9" s="1"/>
  <c r="H61" i="9"/>
  <c r="H60" i="9" s="1"/>
  <c r="G55" i="9"/>
  <c r="G54" i="9"/>
  <c r="O53" i="9"/>
  <c r="O46" i="9" s="1"/>
  <c r="N53" i="9"/>
  <c r="N46" i="9" s="1"/>
  <c r="M53" i="9"/>
  <c r="M46" i="9" s="1"/>
  <c r="L53" i="9"/>
  <c r="L46" i="9" s="1"/>
  <c r="K53" i="9"/>
  <c r="K46" i="9" s="1"/>
  <c r="J53" i="9"/>
  <c r="I53" i="9"/>
  <c r="H53" i="9"/>
  <c r="H46" i="9" s="1"/>
  <c r="G52" i="9"/>
  <c r="G51" i="9"/>
  <c r="G50" i="9"/>
  <c r="G49" i="9"/>
  <c r="G48" i="9"/>
  <c r="J46" i="9"/>
  <c r="I45" i="9"/>
  <c r="G45" i="9" s="1"/>
  <c r="G44" i="9" s="1"/>
  <c r="O44" i="9"/>
  <c r="N44" i="9"/>
  <c r="M44" i="9"/>
  <c r="L44" i="9"/>
  <c r="K44" i="9"/>
  <c r="J44" i="9"/>
  <c r="H44" i="9"/>
  <c r="I43" i="9"/>
  <c r="G43" i="9" s="1"/>
  <c r="I42" i="9"/>
  <c r="G42" i="9" s="1"/>
  <c r="O41" i="9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I30" i="9"/>
  <c r="G29" i="9" s="1"/>
  <c r="J29" i="9"/>
  <c r="H29" i="9"/>
  <c r="I28" i="9"/>
  <c r="G28" i="9" s="1"/>
  <c r="I27" i="9"/>
  <c r="G27" i="9" s="1"/>
  <c r="I26" i="9"/>
  <c r="G26" i="9" s="1"/>
  <c r="I25" i="9"/>
  <c r="G25" i="9" s="1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9" i="9"/>
  <c r="G19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/>
  <c r="I8" i="9"/>
  <c r="G8" i="9" s="1"/>
  <c r="O7" i="9"/>
  <c r="N7" i="9"/>
  <c r="M7" i="9"/>
  <c r="L7" i="9"/>
  <c r="K7" i="9"/>
  <c r="J7" i="9"/>
  <c r="H7" i="9"/>
  <c r="G65" i="9" l="1"/>
  <c r="G84" i="9"/>
  <c r="G83" i="9" s="1"/>
  <c r="G69" i="9"/>
  <c r="G68" i="9" s="1"/>
  <c r="J6" i="9"/>
  <c r="I31" i="9"/>
  <c r="G23" i="9"/>
  <c r="G22" i="9" s="1"/>
  <c r="K38" i="9"/>
  <c r="G41" i="9"/>
  <c r="G38" i="9" s="1"/>
  <c r="M38" i="9"/>
  <c r="G11" i="9"/>
  <c r="N38" i="9"/>
  <c r="J38" i="9"/>
  <c r="H64" i="9"/>
  <c r="H63" i="9" s="1"/>
  <c r="N64" i="9"/>
  <c r="N63" i="9" s="1"/>
  <c r="J64" i="9"/>
  <c r="J63" i="9" s="1"/>
  <c r="H38" i="9"/>
  <c r="O38" i="9"/>
  <c r="I65" i="9"/>
  <c r="O64" i="9"/>
  <c r="O63" i="9" s="1"/>
  <c r="N6" i="9"/>
  <c r="L38" i="9"/>
  <c r="L64" i="9"/>
  <c r="L63" i="9" s="1"/>
  <c r="G17" i="9"/>
  <c r="I14" i="9"/>
  <c r="I46" i="9"/>
  <c r="K64" i="9"/>
  <c r="K63" i="9" s="1"/>
  <c r="I70" i="9"/>
  <c r="I74" i="9"/>
  <c r="K6" i="9"/>
  <c r="L6" i="9"/>
  <c r="I7" i="9"/>
  <c r="G14" i="9"/>
  <c r="H6" i="9"/>
  <c r="I29" i="9"/>
  <c r="G47" i="9"/>
  <c r="G74" i="9"/>
  <c r="G7" i="9"/>
  <c r="I11" i="9"/>
  <c r="M6" i="9"/>
  <c r="G53" i="9"/>
  <c r="M64" i="9"/>
  <c r="M63" i="9" s="1"/>
  <c r="G73" i="9"/>
  <c r="G72" i="9" s="1"/>
  <c r="G64" i="9" s="1"/>
  <c r="G63" i="9" s="1"/>
  <c r="O6" i="9"/>
  <c r="G24" i="9"/>
  <c r="I34" i="9"/>
  <c r="G37" i="9"/>
  <c r="G36" i="9" s="1"/>
  <c r="I41" i="9"/>
  <c r="I24" i="9"/>
  <c r="I39" i="9"/>
  <c r="I44" i="9"/>
  <c r="I17" i="9"/>
  <c r="K5" i="9" l="1"/>
  <c r="K4" i="9" s="1"/>
  <c r="J5" i="9"/>
  <c r="M5" i="9"/>
  <c r="M4" i="9" s="1"/>
  <c r="I64" i="9"/>
  <c r="I63" i="9" s="1"/>
  <c r="L5" i="9"/>
  <c r="L4" i="9" s="1"/>
  <c r="J4" i="9"/>
  <c r="H5" i="9"/>
  <c r="H4" i="9" s="1"/>
  <c r="N5" i="9"/>
  <c r="N4" i="9" s="1"/>
  <c r="G46" i="9"/>
  <c r="O5" i="9"/>
  <c r="O4" i="9" s="1"/>
  <c r="I6" i="9"/>
  <c r="I38" i="9"/>
  <c r="G31" i="9"/>
  <c r="G6" i="9" s="1"/>
  <c r="G5" i="9" l="1"/>
  <c r="G4" i="9" s="1"/>
  <c r="I5" i="9"/>
  <c r="I4" i="9" s="1"/>
</calcChain>
</file>

<file path=xl/sharedStrings.xml><?xml version="1.0" encoding="utf-8"?>
<sst xmlns="http://schemas.openxmlformats.org/spreadsheetml/2006/main" count="360" uniqueCount="193">
  <si>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</si>
  <si>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</si>
  <si>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</si>
  <si>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</si>
  <si>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</si>
  <si>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</si>
  <si>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</si>
  <si>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</si>
  <si>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</si>
  <si>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</si>
  <si>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</si>
  <si>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</si>
  <si>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</si>
  <si>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</si>
  <si>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</si>
  <si>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</si>
  <si>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</si>
  <si>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</si>
  <si>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</si>
  <si>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</si>
  <si>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</si>
  <si>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</si>
  <si>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</si>
  <si>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</si>
  <si>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</si>
  <si>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</si>
  <si>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</si>
  <si>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</si>
  <si>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</si>
  <si>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</si>
  <si>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</si>
  <si>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</si>
  <si>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</si>
  <si>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</si>
  <si>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</si>
  <si>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</si>
  <si>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</si>
  <si>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</si>
  <si>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</si>
  <si>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</si>
  <si>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</si>
  <si>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</si>
  <si>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</si>
  <si>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</si>
  <si>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</si>
  <si>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</si>
  <si>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</si>
  <si>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</si>
  <si>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</si>
  <si>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</si>
  <si>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</si>
  <si>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</si>
  <si>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</si>
  <si>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</si>
  <si>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</si>
  <si>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</si>
  <si>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</si>
  <si>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</si>
  <si>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</si>
  <si>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</si>
  <si>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 xml:space="preserve">Posodobitev aplikacij za izmenjave podatkov (EUROPOL, INTERPOL, SIRENE)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</si>
  <si>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</si>
  <si>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</si>
  <si>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</si>
  <si>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</si>
  <si>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</si>
  <si>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</si>
  <si>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</si>
  <si>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</si>
  <si>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</si>
  <si>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</si>
  <si>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</si>
  <si>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</si>
  <si>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</si>
  <si>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</si>
  <si>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</si>
  <si>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</si>
  <si>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</si>
  <si>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</si>
  <si>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</si>
  <si>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</si>
  <si>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</si>
  <si>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</si>
  <si>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</si>
  <si>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</si>
  <si>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</si>
  <si>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</si>
  <si>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</si>
  <si>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</si>
  <si>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</si>
  <si>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</si>
  <si>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</si>
  <si>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</si>
  <si>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</si>
  <si>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</si>
  <si>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</si>
  <si>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</si>
  <si>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</si>
  <si>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</si>
  <si>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</si>
  <si>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</si>
  <si>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</si>
  <si>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</si>
  <si>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</si>
  <si>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</si>
  <si>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</si>
  <si>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</si>
  <si>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</si>
  <si>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</si>
  <si>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</si>
  <si>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</si>
  <si>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</si>
  <si>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</si>
  <si>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</si>
  <si>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</si>
  <si>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</si>
  <si>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</si>
  <si>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</si>
  <si>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</si>
  <si>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</si>
  <si>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</si>
  <si>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</si>
  <si>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</si>
  <si>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</si>
  <si>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</si>
  <si>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</si>
  <si>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</si>
  <si>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</si>
  <si>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</si>
  <si>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</si>
  <si>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</si>
  <si>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</si>
  <si>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</si>
  <si>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</si>
  <si>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</si>
  <si>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</si>
  <si>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</si>
  <si>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</si>
  <si>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</si>
  <si>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</si>
  <si>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</si>
  <si>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</si>
  <si>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</si>
  <si>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</si>
  <si>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</si>
  <si>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</si>
  <si>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</si>
  <si>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</si>
  <si>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</si>
  <si>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</si>
  <si>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</si>
  <si>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</si>
  <si>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</si>
  <si>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</si>
  <si>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</si>
  <si>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Nakup licenc za delovanje programskih komponent nacionalnega vizumskega informacijskega sistema</t>
  </si>
  <si>
    <t>Pilotni razvoj in preizkus uporabe kioskov za zajemanje biometričnih podatkov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</si>
  <si>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</si>
  <si>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</si>
  <si>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</si>
  <si>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</si>
  <si>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</si>
  <si>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</si>
  <si>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</si>
  <si>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</si>
  <si>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</si>
  <si>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</si>
  <si>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</si>
  <si>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</si>
  <si>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</si>
  <si>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</si>
  <si>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</si>
  <si>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</si>
  <si>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</si>
  <si>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</si>
  <si>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r>
      <t>B.SO1.</t>
    </r>
    <r>
      <rPr>
        <sz val="9"/>
        <color rgb="FFFF0000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.21-02</t>
    </r>
  </si>
  <si>
    <r>
      <t>B.SO1.4.26-0</t>
    </r>
    <r>
      <rPr>
        <sz val="9"/>
        <color rgb="FFFF0000"/>
        <rFont val="Arial"/>
        <family val="2"/>
        <charset val="238"/>
      </rPr>
      <t>4</t>
    </r>
  </si>
  <si>
    <r>
      <t>B.SO1.4.26-0</t>
    </r>
    <r>
      <rPr>
        <sz val="9"/>
        <color rgb="FFFF0000"/>
        <rFont val="Arial"/>
        <family val="2"/>
        <charset val="238"/>
      </rPr>
      <t>5</t>
    </r>
  </si>
  <si>
    <t>B.S01.6.22-02</t>
  </si>
  <si>
    <t>ETIAS - projektne zaposlitve (plače operaterjev)</t>
  </si>
  <si>
    <t>Opomba</t>
  </si>
  <si>
    <t>Prenos 339.750,00 EUR EU sredstev iz projekta B.SO1.1.21-02 na nov projekt B.SO1.6.22-02.</t>
  </si>
  <si>
    <t>Prenos 400.250,00 EUR EU sredstev iz projekta B.SO1.6.22-01 na nov projekt B.SO1.6.22-02 in  339.750,00 EUR EU sredstev iz projekta B.SO1.1.21-02 na nov projekt B.SO1.6.22-02.</t>
  </si>
  <si>
    <t xml:space="preserve">Vzdrževanje ETIAS aplikacije </t>
  </si>
  <si>
    <t>Razvoj, nadgranje in IT oprema EES</t>
  </si>
  <si>
    <t>Zamik planirane porabe zaradi zamud projekta IO.</t>
  </si>
  <si>
    <t>Prenos 150.000 EU sredstev na projekt B.SO1.1.21-01.</t>
  </si>
  <si>
    <t>Prenos 195.000 EU sredstev na projekt B.SO1.1.20-01.</t>
  </si>
  <si>
    <t>Prenos 195.000 EU sredstev sredstev s projekta B.SO1.4.27-01.</t>
  </si>
  <si>
    <t xml:space="preserve">Prenos 400.250,00 EUR EU sredstev iz projekta B.SO1.6.22-01 na nov projekt B.SO1.6.22-02. 403.500 EUR  EU sredstev smo prenesli na B.SO1.1.21-01. </t>
  </si>
  <si>
    <t>Prenos 403.500 EUR EU sredstev iz projekta B.SO1.6.22-01 in 150.000 EUR EU sredstev  iz projekta B.SO1.7.23-01.</t>
  </si>
  <si>
    <t>Policija - PU KR</t>
  </si>
  <si>
    <t>Akcijski načrt IUMV 2021 -2027 (Različica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</si>
</sst>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Normal="100" workbookViewId="0"/>
  </sheetViews>
  <sheetFormatPr defaultRowHeight="12.75" x14ac:dyDescent="0.2"/>
  <cols>
    <col min="2" max="2" width="17.28515625" customWidth="1"/>
    <col min="3" max="3" width="29.85546875" customWidth="1"/>
    <col min="7" max="8" width="12.28515625" bestFit="1" customWidth="1"/>
    <col min="9" max="9" width="11.28515625" bestFit="1" customWidth="1"/>
    <col min="10" max="10" width="0" hidden="1" customWidth="1"/>
    <col min="11" max="11" width="11.28515625" bestFit="1" customWidth="1"/>
    <col min="12" max="12" width="12.28515625" bestFit="1" customWidth="1"/>
    <col min="13" max="13" width="11.28515625" bestFit="1" customWidth="1"/>
    <col min="14" max="15" width="12.28515625" bestFit="1" customWidth="1"/>
    <col min="16" max="16" width="20.7109375" customWidth="1"/>
  </cols>
  <sheetData>
    <row r="1" spans="1:16" ht="15.75" x14ac:dyDescent="0.25">
      <c r="A1" s="36" t="s">
        <v>192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16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16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180</v>
      </c>
    </row>
    <row r="4" spans="1:16" ht="31.5" customHeight="1" x14ac:dyDescent="0.2">
      <c r="A4" s="37"/>
      <c r="B4" s="37" t="s">
        <v>149</v>
      </c>
      <c r="C4" s="18"/>
      <c r="D4" s="19"/>
      <c r="E4" s="19"/>
      <c r="F4" s="19"/>
      <c r="G4" s="35">
        <f t="shared" ref="G4:O4" si="0">+G5+G63+G82</f>
        <v>52183204.605250001</v>
      </c>
      <c r="H4" s="35">
        <f t="shared" si="0"/>
        <v>44051893.39525</v>
      </c>
      <c r="I4" s="35">
        <f t="shared" si="0"/>
        <v>8131311.2199999997</v>
      </c>
      <c r="J4" s="35">
        <f t="shared" si="0"/>
        <v>0</v>
      </c>
      <c r="K4" s="35">
        <f t="shared" si="0"/>
        <v>5400609.6899999995</v>
      </c>
      <c r="L4" s="35">
        <f t="shared" si="0"/>
        <v>12116660.153000001</v>
      </c>
      <c r="M4" s="35">
        <f t="shared" si="0"/>
        <v>9445862.6699999999</v>
      </c>
      <c r="N4" s="35">
        <f t="shared" si="0"/>
        <v>13760599.819999998</v>
      </c>
      <c r="O4" s="35">
        <f t="shared" si="0"/>
        <v>11459472.286</v>
      </c>
      <c r="P4" s="35"/>
    </row>
    <row r="5" spans="1:16" ht="24" x14ac:dyDescent="0.2">
      <c r="A5" s="6"/>
      <c r="B5" s="6" t="s">
        <v>61</v>
      </c>
      <c r="C5" s="8" t="s">
        <v>18</v>
      </c>
      <c r="D5" s="6" t="s">
        <v>0</v>
      </c>
      <c r="E5" s="6"/>
      <c r="F5" s="6"/>
      <c r="G5" s="7">
        <f>+G6+G38+G46+G56+G60</f>
        <v>35916001.170000002</v>
      </c>
      <c r="H5" s="7">
        <f t="shared" ref="H5:O5" si="1">+H6+H38+H46+H56+H60</f>
        <v>30174390</v>
      </c>
      <c r="I5" s="7">
        <f t="shared" si="1"/>
        <v>5741611.1799999997</v>
      </c>
      <c r="J5" s="7">
        <f t="shared" si="1"/>
        <v>0</v>
      </c>
      <c r="K5" s="7">
        <f t="shared" si="1"/>
        <v>2717650.01</v>
      </c>
      <c r="L5" s="7">
        <f t="shared" si="1"/>
        <v>8800261.1530000009</v>
      </c>
      <c r="M5" s="7">
        <f t="shared" si="1"/>
        <v>6087733.3399999999</v>
      </c>
      <c r="N5" s="7">
        <f t="shared" si="1"/>
        <v>11052844.479999999</v>
      </c>
      <c r="O5" s="7">
        <f t="shared" si="1"/>
        <v>7257512.1960000005</v>
      </c>
      <c r="P5" s="7"/>
    </row>
    <row r="6" spans="1:16" ht="24" x14ac:dyDescent="0.2">
      <c r="A6" s="30"/>
      <c r="B6" s="30" t="s">
        <v>62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19443333.370000001</v>
      </c>
      <c r="H6" s="32">
        <f t="shared" si="2"/>
        <v>14582500</v>
      </c>
      <c r="I6" s="32">
        <f t="shared" si="2"/>
        <v>4860833.38</v>
      </c>
      <c r="J6" s="32">
        <f t="shared" si="2"/>
        <v>0</v>
      </c>
      <c r="K6" s="32">
        <f t="shared" si="2"/>
        <v>1337000.01</v>
      </c>
      <c r="L6" s="32">
        <f t="shared" si="2"/>
        <v>4869333.3430000003</v>
      </c>
      <c r="M6" s="32">
        <f t="shared" si="2"/>
        <v>2619000</v>
      </c>
      <c r="N6" s="32">
        <f t="shared" si="2"/>
        <v>7313000.0299999993</v>
      </c>
      <c r="O6" s="32">
        <f t="shared" si="2"/>
        <v>3304999.9960000003</v>
      </c>
      <c r="P6" s="32"/>
    </row>
    <row r="7" spans="1:16" x14ac:dyDescent="0.2">
      <c r="A7" s="1"/>
      <c r="B7" s="1" t="s">
        <v>63</v>
      </c>
      <c r="C7" s="9" t="s">
        <v>19</v>
      </c>
      <c r="D7" s="1" t="s">
        <v>1</v>
      </c>
      <c r="E7" s="1"/>
      <c r="F7" s="1"/>
      <c r="G7" s="4">
        <f>SUM(G8:G10)</f>
        <v>808000</v>
      </c>
      <c r="H7" s="4">
        <f t="shared" ref="H7:O7" si="3">SUM(H8:H10)</f>
        <v>606000</v>
      </c>
      <c r="I7" s="4">
        <f t="shared" si="3"/>
        <v>202000</v>
      </c>
      <c r="J7" s="4">
        <f t="shared" si="3"/>
        <v>0</v>
      </c>
      <c r="K7" s="4">
        <f t="shared" si="3"/>
        <v>400000</v>
      </c>
      <c r="L7" s="4">
        <f t="shared" si="3"/>
        <v>26666.67</v>
      </c>
      <c r="M7" s="4">
        <f t="shared" si="3"/>
        <v>159666.66999999998</v>
      </c>
      <c r="N7" s="4">
        <f t="shared" si="3"/>
        <v>26666.66</v>
      </c>
      <c r="O7" s="4">
        <f t="shared" si="3"/>
        <v>195000</v>
      </c>
      <c r="P7" s="4"/>
    </row>
    <row r="8" spans="1:16" ht="24" x14ac:dyDescent="0.2">
      <c r="A8" s="15">
        <v>1</v>
      </c>
      <c r="B8" s="15" t="s">
        <v>64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f>+H8+I8</f>
        <v>133000</v>
      </c>
      <c r="H8" s="16">
        <v>99750</v>
      </c>
      <c r="I8" s="16">
        <f>ROUNDUP(H8/3,2)</f>
        <v>33250</v>
      </c>
      <c r="J8" s="16"/>
      <c r="K8" s="16">
        <v>0</v>
      </c>
      <c r="L8" s="16">
        <v>0</v>
      </c>
      <c r="M8" s="16">
        <v>133000</v>
      </c>
      <c r="N8" s="16">
        <v>0</v>
      </c>
      <c r="O8" s="16">
        <v>0</v>
      </c>
      <c r="P8" s="16"/>
    </row>
    <row r="9" spans="1:16" ht="24" x14ac:dyDescent="0.2">
      <c r="A9" s="15">
        <v>2</v>
      </c>
      <c r="B9" s="15" t="s">
        <v>65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555000</v>
      </c>
      <c r="H9" s="16">
        <v>416250</v>
      </c>
      <c r="I9" s="16">
        <f>ROUNDUP(H9/3,2)</f>
        <v>138750</v>
      </c>
      <c r="J9" s="16"/>
      <c r="K9" s="16">
        <v>400000</v>
      </c>
      <c r="L9" s="16">
        <v>26666.67</v>
      </c>
      <c r="M9" s="16">
        <v>26666.67</v>
      </c>
      <c r="N9" s="16">
        <v>26666.66</v>
      </c>
      <c r="O9" s="16">
        <v>75000</v>
      </c>
      <c r="P9" s="16"/>
    </row>
    <row r="10" spans="1:16" ht="24" x14ac:dyDescent="0.2">
      <c r="A10" s="15">
        <v>3</v>
      </c>
      <c r="B10" s="15" t="s">
        <v>66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120000</v>
      </c>
      <c r="H10" s="16">
        <v>90000</v>
      </c>
      <c r="I10" s="16">
        <f>ROUNDUP(H10/3,2)</f>
        <v>30000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120000</v>
      </c>
      <c r="P10" s="16"/>
    </row>
    <row r="11" spans="1:16" ht="24" x14ac:dyDescent="0.2">
      <c r="A11" s="1"/>
      <c r="B11" s="1" t="s">
        <v>67</v>
      </c>
      <c r="C11" s="9" t="s">
        <v>23</v>
      </c>
      <c r="D11" s="1" t="s">
        <v>1</v>
      </c>
      <c r="E11" s="1"/>
      <c r="F11" s="1"/>
      <c r="G11" s="4">
        <f>+G12+G13</f>
        <v>3333333.34</v>
      </c>
      <c r="H11" s="4">
        <f t="shared" ref="H11:O11" si="4">+H12+H13</f>
        <v>2500000</v>
      </c>
      <c r="I11" s="4">
        <f t="shared" si="4"/>
        <v>833333.34000000008</v>
      </c>
      <c r="J11" s="4">
        <f t="shared" si="4"/>
        <v>0</v>
      </c>
      <c r="K11" s="4">
        <f t="shared" si="4"/>
        <v>0</v>
      </c>
      <c r="L11" s="4">
        <f t="shared" si="4"/>
        <v>2266666.67</v>
      </c>
      <c r="M11" s="4">
        <f t="shared" si="4"/>
        <v>0</v>
      </c>
      <c r="N11" s="4">
        <f t="shared" si="4"/>
        <v>1066666.67</v>
      </c>
      <c r="O11" s="4">
        <f t="shared" si="4"/>
        <v>0</v>
      </c>
      <c r="P11" s="4"/>
    </row>
    <row r="12" spans="1:16" ht="24" x14ac:dyDescent="0.2">
      <c r="A12" s="15">
        <v>4</v>
      </c>
      <c r="B12" s="15" t="s">
        <v>68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666666.67000000004</v>
      </c>
      <c r="H12" s="16">
        <v>500000</v>
      </c>
      <c r="I12" s="16">
        <f t="shared" ref="I12:I13" si="6">ROUNDUP(H12/3,2)</f>
        <v>166666.67000000001</v>
      </c>
      <c r="J12" s="16"/>
      <c r="K12" s="16">
        <v>0</v>
      </c>
      <c r="L12" s="16">
        <v>666666.67000000004</v>
      </c>
      <c r="M12" s="16">
        <v>0</v>
      </c>
      <c r="N12" s="16">
        <v>0</v>
      </c>
      <c r="O12" s="16">
        <v>0</v>
      </c>
      <c r="P12" s="16"/>
    </row>
    <row r="13" spans="1:16" ht="24" x14ac:dyDescent="0.2">
      <c r="A13" s="15">
        <v>5</v>
      </c>
      <c r="B13" s="15" t="s">
        <v>69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2666666.67</v>
      </c>
      <c r="H13" s="16">
        <v>2000000</v>
      </c>
      <c r="I13" s="16">
        <f t="shared" si="6"/>
        <v>666666.67000000004</v>
      </c>
      <c r="J13" s="16"/>
      <c r="K13" s="16">
        <v>0</v>
      </c>
      <c r="L13" s="16">
        <v>1600000</v>
      </c>
      <c r="M13" s="16">
        <v>0</v>
      </c>
      <c r="N13" s="16">
        <v>1066666.67</v>
      </c>
      <c r="O13" s="16">
        <v>0</v>
      </c>
      <c r="P13" s="16"/>
    </row>
    <row r="14" spans="1:16" ht="24" x14ac:dyDescent="0.2">
      <c r="A14" s="1"/>
      <c r="B14" s="1" t="s">
        <v>70</v>
      </c>
      <c r="C14" s="9" t="s">
        <v>26</v>
      </c>
      <c r="D14" s="1" t="s">
        <v>1</v>
      </c>
      <c r="E14" s="1"/>
      <c r="F14" s="1"/>
      <c r="G14" s="4">
        <f>SUM(G15:G16)</f>
        <v>4000000.01</v>
      </c>
      <c r="H14" s="4">
        <f t="shared" ref="H14:O14" si="7">SUM(H15:H16)</f>
        <v>3000000</v>
      </c>
      <c r="I14" s="4">
        <f t="shared" si="7"/>
        <v>1000000.01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4000000.01</v>
      </c>
      <c r="O14" s="4">
        <f t="shared" si="7"/>
        <v>0</v>
      </c>
      <c r="P14" s="4"/>
    </row>
    <row r="15" spans="1:16" ht="24" x14ac:dyDescent="0.2">
      <c r="A15" s="12">
        <v>6</v>
      </c>
      <c r="B15" s="12" t="s">
        <v>71</v>
      </c>
      <c r="C15" s="13" t="s">
        <v>27</v>
      </c>
      <c r="D15" s="12" t="s">
        <v>2</v>
      </c>
      <c r="E15" s="15" t="s">
        <v>35</v>
      </c>
      <c r="F15" s="12" t="s">
        <v>10</v>
      </c>
      <c r="G15" s="16">
        <f t="shared" ref="G15:G16" si="8">+H15+I15</f>
        <v>1733333.34</v>
      </c>
      <c r="H15" s="14">
        <v>1300000</v>
      </c>
      <c r="I15" s="14">
        <f t="shared" ref="I15" si="9">ROUNDUP(H15/3,2)</f>
        <v>433333.34</v>
      </c>
      <c r="J15" s="14"/>
      <c r="K15" s="24">
        <v>0</v>
      </c>
      <c r="L15" s="24">
        <v>0</v>
      </c>
      <c r="M15" s="24">
        <v>0</v>
      </c>
      <c r="N15" s="24">
        <v>1733333.34</v>
      </c>
      <c r="O15" s="24">
        <v>0</v>
      </c>
      <c r="P15" s="24"/>
    </row>
    <row r="16" spans="1:16" ht="24" x14ac:dyDescent="0.2">
      <c r="A16" s="12">
        <v>7</v>
      </c>
      <c r="B16" s="12" t="s">
        <v>118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2266666.67</v>
      </c>
      <c r="H16" s="14">
        <v>1700000</v>
      </c>
      <c r="I16" s="14">
        <f>ROUNDUP(H16/3,2)</f>
        <v>566666.67000000004</v>
      </c>
      <c r="J16" s="14"/>
      <c r="K16" s="24">
        <v>0</v>
      </c>
      <c r="L16" s="24">
        <v>0</v>
      </c>
      <c r="M16" s="24">
        <v>0</v>
      </c>
      <c r="N16" s="24">
        <v>2266666.67</v>
      </c>
      <c r="O16" s="24">
        <v>0</v>
      </c>
      <c r="P16" s="24"/>
    </row>
    <row r="17" spans="1:16" ht="36" x14ac:dyDescent="0.2">
      <c r="A17" s="1"/>
      <c r="B17" s="1" t="s">
        <v>72</v>
      </c>
      <c r="C17" s="9" t="s">
        <v>29</v>
      </c>
      <c r="D17" s="1" t="s">
        <v>1</v>
      </c>
      <c r="E17" s="1"/>
      <c r="F17" s="1"/>
      <c r="G17" s="4">
        <f>SUM(G18:G21)</f>
        <v>1300000.01</v>
      </c>
      <c r="H17" s="4">
        <f t="shared" ref="H17:O17" si="10">SUM(H18:H21)</f>
        <v>975000</v>
      </c>
      <c r="I17" s="4">
        <f t="shared" si="10"/>
        <v>325000.01</v>
      </c>
      <c r="J17" s="4">
        <f t="shared" si="10"/>
        <v>0</v>
      </c>
      <c r="K17" s="4">
        <f t="shared" si="10"/>
        <v>400000</v>
      </c>
      <c r="L17" s="4">
        <f t="shared" si="10"/>
        <v>400000</v>
      </c>
      <c r="M17" s="4">
        <f t="shared" si="10"/>
        <v>340000</v>
      </c>
      <c r="N17" s="4">
        <f t="shared" si="10"/>
        <v>80000.009999999995</v>
      </c>
      <c r="O17" s="4">
        <f t="shared" si="10"/>
        <v>80000</v>
      </c>
      <c r="P17" s="4"/>
    </row>
    <row r="18" spans="1:16" ht="36" x14ac:dyDescent="0.2">
      <c r="A18" s="15">
        <v>8</v>
      </c>
      <c r="B18" s="15" t="s">
        <v>73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800000</v>
      </c>
      <c r="H18" s="16">
        <v>600000</v>
      </c>
      <c r="I18" s="16">
        <f>ROUNDUP(H18/3,2)</f>
        <v>200000</v>
      </c>
      <c r="J18" s="16"/>
      <c r="K18" s="16">
        <v>320000</v>
      </c>
      <c r="L18" s="16">
        <v>320000</v>
      </c>
      <c r="M18" s="16">
        <v>160000</v>
      </c>
      <c r="N18" s="16">
        <v>0</v>
      </c>
      <c r="O18" s="16">
        <v>0</v>
      </c>
      <c r="P18" s="16"/>
    </row>
    <row r="19" spans="1:16" ht="24" x14ac:dyDescent="0.2">
      <c r="A19" s="15">
        <v>9</v>
      </c>
      <c r="B19" s="15" t="s">
        <v>74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+H19+I19</f>
        <v>66666.67</v>
      </c>
      <c r="H19" s="16">
        <v>50000</v>
      </c>
      <c r="I19" s="16">
        <f>ROUNDUP(H19/3,2)</f>
        <v>16666.669999999998</v>
      </c>
      <c r="J19" s="16"/>
      <c r="K19" s="16">
        <v>13333.33</v>
      </c>
      <c r="L19" s="16">
        <v>13333.33</v>
      </c>
      <c r="M19" s="16">
        <v>13333.33</v>
      </c>
      <c r="N19" s="16">
        <v>13333.34</v>
      </c>
      <c r="O19" s="16">
        <v>13333.34</v>
      </c>
      <c r="P19" s="16"/>
    </row>
    <row r="20" spans="1:16" ht="24" x14ac:dyDescent="0.2">
      <c r="A20" s="15">
        <v>10</v>
      </c>
      <c r="B20" s="15" t="s">
        <v>75</v>
      </c>
      <c r="C20" s="17" t="s">
        <v>32</v>
      </c>
      <c r="D20" s="15" t="s">
        <v>2</v>
      </c>
      <c r="E20" s="15" t="s">
        <v>191</v>
      </c>
      <c r="F20" s="15" t="s">
        <v>10</v>
      </c>
      <c r="G20" s="16">
        <f>+H20+I20</f>
        <v>333333.33999999997</v>
      </c>
      <c r="H20" s="16">
        <v>250000</v>
      </c>
      <c r="I20" s="16">
        <f>ROUNDUP(H20/3,2)</f>
        <v>83333.34</v>
      </c>
      <c r="J20" s="16"/>
      <c r="K20" s="16">
        <v>66666.67</v>
      </c>
      <c r="L20" s="16">
        <v>66666.67</v>
      </c>
      <c r="M20" s="16">
        <v>66666.67</v>
      </c>
      <c r="N20" s="16">
        <v>66666.67</v>
      </c>
      <c r="O20" s="16">
        <v>66666.66</v>
      </c>
      <c r="P20" s="16"/>
    </row>
    <row r="21" spans="1:16" ht="24" x14ac:dyDescent="0.2">
      <c r="A21" s="15">
        <v>11</v>
      </c>
      <c r="B21" s="15" t="s">
        <v>76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100000</v>
      </c>
      <c r="N21" s="16">
        <v>0</v>
      </c>
      <c r="O21" s="16">
        <v>0</v>
      </c>
      <c r="P21" s="16"/>
    </row>
    <row r="22" spans="1:16" x14ac:dyDescent="0.2">
      <c r="A22" s="1"/>
      <c r="B22" s="1" t="s">
        <v>77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466666.67</v>
      </c>
      <c r="H22" s="4">
        <f t="shared" si="11"/>
        <v>350000</v>
      </c>
      <c r="I22" s="4">
        <f t="shared" si="11"/>
        <v>116666.67</v>
      </c>
      <c r="J22" s="4">
        <f t="shared" si="11"/>
        <v>0</v>
      </c>
      <c r="K22" s="4">
        <f t="shared" si="11"/>
        <v>138666.67000000001</v>
      </c>
      <c r="L22" s="4">
        <f t="shared" si="11"/>
        <v>82000</v>
      </c>
      <c r="M22" s="4">
        <f t="shared" si="11"/>
        <v>82000</v>
      </c>
      <c r="N22" s="4">
        <f t="shared" si="11"/>
        <v>82000</v>
      </c>
      <c r="O22" s="4">
        <f t="shared" si="11"/>
        <v>82000</v>
      </c>
      <c r="P22" s="4"/>
    </row>
    <row r="23" spans="1:16" ht="24" x14ac:dyDescent="0.2">
      <c r="A23" s="12">
        <v>12</v>
      </c>
      <c r="B23" s="12" t="s">
        <v>78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466666.67</v>
      </c>
      <c r="H23" s="14">
        <v>350000</v>
      </c>
      <c r="I23" s="14">
        <f t="shared" ref="I23" si="13">ROUNDUP(H23/3,2)</f>
        <v>116666.67</v>
      </c>
      <c r="J23" s="14"/>
      <c r="K23" s="24">
        <v>138666.67000000001</v>
      </c>
      <c r="L23" s="24">
        <v>82000</v>
      </c>
      <c r="M23" s="24">
        <v>82000</v>
      </c>
      <c r="N23" s="24">
        <v>82000</v>
      </c>
      <c r="O23" s="24">
        <v>82000</v>
      </c>
      <c r="P23" s="24"/>
    </row>
    <row r="24" spans="1:16" x14ac:dyDescent="0.2">
      <c r="A24" s="1"/>
      <c r="B24" s="1" t="s">
        <v>79</v>
      </c>
      <c r="C24" s="9" t="s">
        <v>37</v>
      </c>
      <c r="D24" s="1" t="s">
        <v>1</v>
      </c>
      <c r="E24" s="1"/>
      <c r="F24" s="1"/>
      <c r="G24" s="4">
        <f>SUM(G25:G28)</f>
        <v>6197333.3399999999</v>
      </c>
      <c r="H24" s="4">
        <f t="shared" ref="H24:O24" si="14">SUM(H25:H28)</f>
        <v>4648000</v>
      </c>
      <c r="I24" s="4">
        <f t="shared" si="14"/>
        <v>1549333.34</v>
      </c>
      <c r="J24" s="4">
        <f t="shared" si="14"/>
        <v>0</v>
      </c>
      <c r="K24" s="4">
        <f t="shared" si="14"/>
        <v>168666.66999999998</v>
      </c>
      <c r="L24" s="4">
        <f t="shared" si="14"/>
        <v>483333.33299999998</v>
      </c>
      <c r="M24" s="4">
        <f t="shared" si="14"/>
        <v>1602000</v>
      </c>
      <c r="N24" s="4">
        <f t="shared" si="14"/>
        <v>1623333.3399999999</v>
      </c>
      <c r="O24" s="4">
        <f t="shared" si="14"/>
        <v>2320000.0060000001</v>
      </c>
      <c r="P24" s="4"/>
    </row>
    <row r="25" spans="1:16" ht="24" x14ac:dyDescent="0.2">
      <c r="A25" s="15">
        <v>13</v>
      </c>
      <c r="B25" s="15" t="s">
        <v>80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2410666.67</v>
      </c>
      <c r="H25" s="16">
        <v>1808000</v>
      </c>
      <c r="I25" s="16">
        <f>ROUNDUP(H25/3,2)</f>
        <v>602666.67000000004</v>
      </c>
      <c r="J25" s="16"/>
      <c r="K25" s="16">
        <v>98666.67</v>
      </c>
      <c r="L25" s="16">
        <v>133333.33300000001</v>
      </c>
      <c r="M25" s="16">
        <v>365333.33</v>
      </c>
      <c r="N25" s="16">
        <v>306666.67</v>
      </c>
      <c r="O25" s="16">
        <v>1506666.666</v>
      </c>
      <c r="P25" s="16"/>
    </row>
    <row r="26" spans="1:16" ht="24" x14ac:dyDescent="0.2">
      <c r="A26" s="15">
        <v>14</v>
      </c>
      <c r="B26" s="15" t="s">
        <v>81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2666666.67</v>
      </c>
      <c r="H26" s="16">
        <v>2000000</v>
      </c>
      <c r="I26" s="16">
        <f>ROUNDUP(H26/3,2)</f>
        <v>666666.67000000004</v>
      </c>
      <c r="J26" s="16"/>
      <c r="K26" s="16">
        <v>0</v>
      </c>
      <c r="L26" s="16">
        <v>0</v>
      </c>
      <c r="M26" s="16">
        <v>1066666.67</v>
      </c>
      <c r="N26" s="16">
        <v>1066666.67</v>
      </c>
      <c r="O26" s="16">
        <v>533333.34</v>
      </c>
      <c r="P26" s="16"/>
    </row>
    <row r="27" spans="1:16" ht="48" x14ac:dyDescent="0.2">
      <c r="A27" s="15">
        <v>15</v>
      </c>
      <c r="B27" s="15" t="s">
        <v>82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720000</v>
      </c>
      <c r="H27" s="16">
        <v>540000</v>
      </c>
      <c r="I27" s="16">
        <f>ROUNDUP(H27/3,2)</f>
        <v>180000</v>
      </c>
      <c r="J27" s="16"/>
      <c r="K27" s="16">
        <v>70000</v>
      </c>
      <c r="L27" s="16">
        <v>100000</v>
      </c>
      <c r="M27" s="16">
        <v>120000</v>
      </c>
      <c r="N27" s="16">
        <v>200000</v>
      </c>
      <c r="O27" s="16">
        <v>230000</v>
      </c>
      <c r="P27" s="16"/>
    </row>
    <row r="28" spans="1:16" ht="24" x14ac:dyDescent="0.2">
      <c r="A28" s="15">
        <v>16</v>
      </c>
      <c r="B28" s="15" t="s">
        <v>83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400000</v>
      </c>
      <c r="H28" s="16">
        <v>300000</v>
      </c>
      <c r="I28" s="16">
        <f>ROUNDUP(H28/3,2)</f>
        <v>100000</v>
      </c>
      <c r="J28" s="16"/>
      <c r="K28" s="16">
        <v>0</v>
      </c>
      <c r="L28" s="16">
        <v>250000</v>
      </c>
      <c r="M28" s="16">
        <v>50000</v>
      </c>
      <c r="N28" s="16">
        <v>50000</v>
      </c>
      <c r="O28" s="16">
        <v>50000</v>
      </c>
      <c r="P28" s="16"/>
    </row>
    <row r="29" spans="1:16" x14ac:dyDescent="0.2">
      <c r="A29" s="1"/>
      <c r="B29" s="1" t="s">
        <v>84</v>
      </c>
      <c r="C29" s="9" t="s">
        <v>44</v>
      </c>
      <c r="D29" s="1" t="s">
        <v>1</v>
      </c>
      <c r="E29" s="1"/>
      <c r="F29" s="1"/>
      <c r="G29" s="4">
        <f>SUM(G30:G30)</f>
        <v>1549333.33</v>
      </c>
      <c r="H29" s="4">
        <f t="shared" ref="H29:O29" si="15">SUM(H30:H30)</f>
        <v>1162000</v>
      </c>
      <c r="I29" s="4">
        <f t="shared" si="15"/>
        <v>387333.34</v>
      </c>
      <c r="J29" s="4">
        <f t="shared" si="15"/>
        <v>0</v>
      </c>
      <c r="K29" s="4">
        <f t="shared" si="15"/>
        <v>200000</v>
      </c>
      <c r="L29" s="4">
        <f t="shared" si="15"/>
        <v>349333.33</v>
      </c>
      <c r="M29" s="4">
        <f t="shared" si="15"/>
        <v>333333.33</v>
      </c>
      <c r="N29" s="4">
        <f t="shared" si="15"/>
        <v>333333.34000000003</v>
      </c>
      <c r="O29" s="4">
        <f t="shared" si="15"/>
        <v>333333.34000000003</v>
      </c>
      <c r="P29" s="4"/>
    </row>
    <row r="30" spans="1:16" ht="36" x14ac:dyDescent="0.2">
      <c r="A30" s="15">
        <v>17</v>
      </c>
      <c r="B30" s="15" t="s">
        <v>85</v>
      </c>
      <c r="C30" s="17" t="s">
        <v>184</v>
      </c>
      <c r="D30" s="15" t="s">
        <v>2</v>
      </c>
      <c r="E30" s="15" t="s">
        <v>36</v>
      </c>
      <c r="F30" s="15" t="s">
        <v>10</v>
      </c>
      <c r="G30" s="16">
        <v>1549333.33</v>
      </c>
      <c r="H30" s="16">
        <v>1162000</v>
      </c>
      <c r="I30" s="16">
        <f>ROUNDUP(H30/3,2)</f>
        <v>387333.34</v>
      </c>
      <c r="J30" s="16"/>
      <c r="K30" s="16">
        <v>200000</v>
      </c>
      <c r="L30" s="16">
        <v>349333.33</v>
      </c>
      <c r="M30" s="16">
        <v>333333.33</v>
      </c>
      <c r="N30" s="16">
        <v>333333.34000000003</v>
      </c>
      <c r="O30" s="16">
        <v>333333.34000000003</v>
      </c>
      <c r="P30" s="16" t="s">
        <v>188</v>
      </c>
    </row>
    <row r="31" spans="1:16" ht="24" x14ac:dyDescent="0.2">
      <c r="A31" s="1"/>
      <c r="B31" s="1" t="s">
        <v>86</v>
      </c>
      <c r="C31" s="9" t="s">
        <v>45</v>
      </c>
      <c r="D31" s="1" t="s">
        <v>1</v>
      </c>
      <c r="E31" s="1"/>
      <c r="F31" s="1"/>
      <c r="G31" s="4">
        <f>+G32+G33</f>
        <v>1255333.33</v>
      </c>
      <c r="H31" s="4">
        <f t="shared" ref="H31:O31" si="16">+H32+H33</f>
        <v>941500</v>
      </c>
      <c r="I31" s="4">
        <f t="shared" si="16"/>
        <v>313833.33</v>
      </c>
      <c r="J31" s="4">
        <f t="shared" si="16"/>
        <v>0</v>
      </c>
      <c r="K31" s="4">
        <f t="shared" si="16"/>
        <v>3000</v>
      </c>
      <c r="L31" s="4">
        <f t="shared" si="16"/>
        <v>834666.67</v>
      </c>
      <c r="M31" s="4">
        <f t="shared" si="16"/>
        <v>75333.33</v>
      </c>
      <c r="N31" s="4">
        <f t="shared" si="16"/>
        <v>74333.33</v>
      </c>
      <c r="O31" s="4">
        <f t="shared" si="16"/>
        <v>267999.99</v>
      </c>
      <c r="P31" s="4"/>
    </row>
    <row r="32" spans="1:16" ht="72" x14ac:dyDescent="0.2">
      <c r="A32" s="15">
        <v>18</v>
      </c>
      <c r="B32" s="15" t="s">
        <v>87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v>1235333.33</v>
      </c>
      <c r="H32" s="16">
        <v>926500</v>
      </c>
      <c r="I32" s="16">
        <v>308833.33</v>
      </c>
      <c r="J32" s="16"/>
      <c r="K32" s="16">
        <v>0</v>
      </c>
      <c r="L32" s="16">
        <v>830666.67</v>
      </c>
      <c r="M32" s="16">
        <v>70333.33</v>
      </c>
      <c r="N32" s="16">
        <v>70333.33</v>
      </c>
      <c r="O32" s="16">
        <v>263999.99</v>
      </c>
      <c r="P32" s="16" t="s">
        <v>190</v>
      </c>
    </row>
    <row r="33" spans="1:16" ht="48" x14ac:dyDescent="0.2">
      <c r="A33" s="33">
        <v>19</v>
      </c>
      <c r="B33" s="33" t="s">
        <v>175</v>
      </c>
      <c r="C33" s="34" t="s">
        <v>106</v>
      </c>
      <c r="D33" s="33" t="s">
        <v>2</v>
      </c>
      <c r="E33" s="33" t="s">
        <v>58</v>
      </c>
      <c r="F33" s="33" t="s">
        <v>10</v>
      </c>
      <c r="G33" s="16">
        <v>20000</v>
      </c>
      <c r="H33" s="16">
        <v>15000</v>
      </c>
      <c r="I33" s="16">
        <f>ROUNDUP(H33/3,2)</f>
        <v>5000</v>
      </c>
      <c r="J33" s="23"/>
      <c r="K33" s="23">
        <v>3000</v>
      </c>
      <c r="L33" s="23">
        <v>4000</v>
      </c>
      <c r="M33" s="23">
        <v>5000</v>
      </c>
      <c r="N33" s="23">
        <v>4000</v>
      </c>
      <c r="O33" s="23">
        <v>4000</v>
      </c>
      <c r="P33" s="23" t="s">
        <v>181</v>
      </c>
    </row>
    <row r="34" spans="1:16" x14ac:dyDescent="0.2">
      <c r="A34" s="1"/>
      <c r="B34" s="1" t="s">
        <v>88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400000</v>
      </c>
      <c r="H34" s="4">
        <f t="shared" si="17"/>
        <v>300000</v>
      </c>
      <c r="I34" s="4">
        <f t="shared" si="17"/>
        <v>100000</v>
      </c>
      <c r="J34" s="4">
        <f t="shared" si="17"/>
        <v>0</v>
      </c>
      <c r="K34" s="4">
        <f t="shared" si="17"/>
        <v>0</v>
      </c>
      <c r="L34" s="4">
        <f t="shared" si="17"/>
        <v>400000</v>
      </c>
      <c r="M34" s="4">
        <f t="shared" si="17"/>
        <v>0</v>
      </c>
      <c r="N34" s="4">
        <f t="shared" si="17"/>
        <v>0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89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400000</v>
      </c>
      <c r="H35" s="16">
        <v>300000</v>
      </c>
      <c r="I35" s="16">
        <f>ROUNDUP(H35/3,2)</f>
        <v>100000</v>
      </c>
      <c r="J35" s="16"/>
      <c r="K35" s="16">
        <v>0</v>
      </c>
      <c r="L35" s="16">
        <v>400000</v>
      </c>
      <c r="M35" s="16">
        <v>0</v>
      </c>
      <c r="N35" s="16">
        <v>0</v>
      </c>
      <c r="O35" s="16">
        <v>0</v>
      </c>
      <c r="P35" s="16"/>
    </row>
    <row r="36" spans="1:16" ht="24" x14ac:dyDescent="0.2">
      <c r="A36" s="1"/>
      <c r="B36" s="1" t="s">
        <v>90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133333.34</v>
      </c>
      <c r="H36" s="4">
        <f t="shared" si="18"/>
        <v>100000</v>
      </c>
      <c r="I36" s="4">
        <f t="shared" si="18"/>
        <v>33333.340000000004</v>
      </c>
      <c r="J36" s="4">
        <f t="shared" si="18"/>
        <v>0</v>
      </c>
      <c r="K36" s="4">
        <f t="shared" si="18"/>
        <v>26666.67</v>
      </c>
      <c r="L36" s="4">
        <f t="shared" si="18"/>
        <v>26666.67</v>
      </c>
      <c r="M36" s="4">
        <f t="shared" si="18"/>
        <v>26666.67</v>
      </c>
      <c r="N36" s="4">
        <f t="shared" si="18"/>
        <v>26666.67</v>
      </c>
      <c r="O36" s="4">
        <f t="shared" si="18"/>
        <v>26666.66</v>
      </c>
      <c r="P36" s="4"/>
    </row>
    <row r="37" spans="1:16" ht="24" x14ac:dyDescent="0.2">
      <c r="A37" s="15">
        <v>21</v>
      </c>
      <c r="B37" s="15" t="s">
        <v>91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133333.34</v>
      </c>
      <c r="H37" s="16">
        <v>100000</v>
      </c>
      <c r="I37" s="16">
        <f>ROUNDUP(H37/3,2)</f>
        <v>33333.340000000004</v>
      </c>
      <c r="J37" s="16"/>
      <c r="K37" s="16">
        <v>26666.67</v>
      </c>
      <c r="L37" s="16">
        <v>26666.67</v>
      </c>
      <c r="M37" s="16">
        <v>26666.67</v>
      </c>
      <c r="N37" s="16">
        <v>26666.67</v>
      </c>
      <c r="O37" s="16">
        <v>26666.66</v>
      </c>
      <c r="P37" s="16"/>
    </row>
    <row r="38" spans="1:16" ht="24" x14ac:dyDescent="0.2">
      <c r="A38" s="30"/>
      <c r="B38" s="30" t="s">
        <v>92</v>
      </c>
      <c r="C38" s="31" t="s">
        <v>16</v>
      </c>
      <c r="D38" s="30" t="s">
        <v>15</v>
      </c>
      <c r="E38" s="30"/>
      <c r="F38" s="30"/>
      <c r="G38" s="32">
        <f>+G39+G41+G44</f>
        <v>8807777.8000000007</v>
      </c>
      <c r="H38" s="32">
        <f t="shared" ref="H38:O38" si="19">+H39+H41+H44</f>
        <v>7927000</v>
      </c>
      <c r="I38" s="32">
        <f t="shared" si="19"/>
        <v>880777.8</v>
      </c>
      <c r="J38" s="32">
        <f t="shared" si="19"/>
        <v>0</v>
      </c>
      <c r="K38" s="32">
        <f t="shared" si="19"/>
        <v>500000</v>
      </c>
      <c r="L38" s="32">
        <f t="shared" si="19"/>
        <v>2467777.81</v>
      </c>
      <c r="M38" s="32">
        <f t="shared" si="19"/>
        <v>1840000.0000000002</v>
      </c>
      <c r="N38" s="32">
        <f t="shared" si="19"/>
        <v>2111111.12</v>
      </c>
      <c r="O38" s="32">
        <f t="shared" si="19"/>
        <v>1888888.87</v>
      </c>
      <c r="P38" s="32"/>
    </row>
    <row r="39" spans="1:16" ht="24" x14ac:dyDescent="0.2">
      <c r="A39" s="2"/>
      <c r="B39" s="2" t="s">
        <v>93</v>
      </c>
      <c r="C39" s="9" t="s">
        <v>23</v>
      </c>
      <c r="D39" s="2" t="s">
        <v>1</v>
      </c>
      <c r="E39" s="2"/>
      <c r="F39" s="2"/>
      <c r="G39" s="5">
        <f>+G40</f>
        <v>888888.89</v>
      </c>
      <c r="H39" s="5">
        <f t="shared" ref="H39:O44" si="20">+H40</f>
        <v>800000</v>
      </c>
      <c r="I39" s="5">
        <f t="shared" si="20"/>
        <v>88888.89</v>
      </c>
      <c r="J39" s="5">
        <f t="shared" si="20"/>
        <v>0</v>
      </c>
      <c r="K39" s="5">
        <f t="shared" si="20"/>
        <v>0</v>
      </c>
      <c r="L39" s="5">
        <f t="shared" si="20"/>
        <v>333333.33</v>
      </c>
      <c r="M39" s="5">
        <f t="shared" si="20"/>
        <v>111111.12</v>
      </c>
      <c r="N39" s="5">
        <f t="shared" si="20"/>
        <v>333333.33</v>
      </c>
      <c r="O39" s="5">
        <f t="shared" si="20"/>
        <v>111111.11</v>
      </c>
      <c r="P39" s="5"/>
    </row>
    <row r="40" spans="1:16" ht="24" x14ac:dyDescent="0.2">
      <c r="A40" s="15">
        <v>22</v>
      </c>
      <c r="B40" s="15" t="s">
        <v>107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888888.89</v>
      </c>
      <c r="H40" s="16">
        <v>800000</v>
      </c>
      <c r="I40" s="16">
        <f>ROUNDUP(H40/9,2)</f>
        <v>88888.89</v>
      </c>
      <c r="J40" s="16"/>
      <c r="K40" s="16">
        <v>0</v>
      </c>
      <c r="L40" s="16">
        <v>333333.33</v>
      </c>
      <c r="M40" s="16">
        <v>111111.12</v>
      </c>
      <c r="N40" s="16">
        <v>333333.33</v>
      </c>
      <c r="O40" s="16">
        <v>111111.11</v>
      </c>
      <c r="P40" s="16"/>
    </row>
    <row r="41" spans="1:16" ht="24" x14ac:dyDescent="0.2">
      <c r="A41" s="2"/>
      <c r="B41" s="2" t="s">
        <v>94</v>
      </c>
      <c r="C41" s="10" t="s">
        <v>51</v>
      </c>
      <c r="D41" s="2" t="s">
        <v>1</v>
      </c>
      <c r="E41" s="2"/>
      <c r="F41" s="2"/>
      <c r="G41" s="5">
        <f>+G42+G43</f>
        <v>4777777.79</v>
      </c>
      <c r="H41" s="5">
        <f t="shared" ref="H41:O41" si="22">+H42+H43</f>
        <v>4300000</v>
      </c>
      <c r="I41" s="5">
        <f t="shared" si="22"/>
        <v>477777.79000000004</v>
      </c>
      <c r="J41" s="5">
        <f t="shared" si="22"/>
        <v>0</v>
      </c>
      <c r="K41" s="5">
        <f t="shared" si="22"/>
        <v>333333.33</v>
      </c>
      <c r="L41" s="5">
        <f t="shared" si="22"/>
        <v>1111111.1200000001</v>
      </c>
      <c r="M41" s="5">
        <f t="shared" si="22"/>
        <v>1111111.1200000001</v>
      </c>
      <c r="N41" s="5">
        <f t="shared" si="22"/>
        <v>1111111.1200000001</v>
      </c>
      <c r="O41" s="5">
        <f t="shared" si="22"/>
        <v>1111111.1000000001</v>
      </c>
      <c r="P41" s="5"/>
    </row>
    <row r="42" spans="1:16" ht="24" x14ac:dyDescent="0.2">
      <c r="A42" s="15">
        <v>23</v>
      </c>
      <c r="B42" s="15" t="s">
        <v>95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2444444.4500000002</v>
      </c>
      <c r="H42" s="16">
        <v>2200000</v>
      </c>
      <c r="I42" s="16">
        <f>ROUNDUP(H42/9,2)</f>
        <v>244444.45</v>
      </c>
      <c r="J42" s="16"/>
      <c r="K42" s="16">
        <v>222222.22</v>
      </c>
      <c r="L42" s="16">
        <v>555555.56000000006</v>
      </c>
      <c r="M42" s="16">
        <v>555555.56000000006</v>
      </c>
      <c r="N42" s="16">
        <v>555555.56000000006</v>
      </c>
      <c r="O42" s="16">
        <v>555555.55000000005</v>
      </c>
      <c r="P42" s="16"/>
    </row>
    <row r="43" spans="1:16" ht="48" x14ac:dyDescent="0.2">
      <c r="A43" s="15">
        <v>24</v>
      </c>
      <c r="B43" s="15" t="s">
        <v>96</v>
      </c>
      <c r="C43" s="17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2333333.34</v>
      </c>
      <c r="H43" s="16">
        <v>2100000</v>
      </c>
      <c r="I43" s="16">
        <f>ROUNDUP(H43/9,2)</f>
        <v>233333.34</v>
      </c>
      <c r="J43" s="16"/>
      <c r="K43" s="16">
        <v>111111.11</v>
      </c>
      <c r="L43" s="16">
        <v>555555.56000000006</v>
      </c>
      <c r="M43" s="16">
        <v>555555.56000000006</v>
      </c>
      <c r="N43" s="16">
        <v>555555.56000000006</v>
      </c>
      <c r="O43" s="16">
        <v>555555.55000000005</v>
      </c>
      <c r="P43" s="16"/>
    </row>
    <row r="44" spans="1:16" ht="24" x14ac:dyDescent="0.2">
      <c r="A44" s="2"/>
      <c r="B44" s="2" t="s">
        <v>97</v>
      </c>
      <c r="C44" s="10" t="s">
        <v>49</v>
      </c>
      <c r="D44" s="2" t="s">
        <v>1</v>
      </c>
      <c r="E44" s="2"/>
      <c r="F44" s="2"/>
      <c r="G44" s="5">
        <f>+G45</f>
        <v>3141111.12</v>
      </c>
      <c r="H44" s="5">
        <f t="shared" si="20"/>
        <v>2827000</v>
      </c>
      <c r="I44" s="5">
        <f t="shared" si="20"/>
        <v>314111.12</v>
      </c>
      <c r="J44" s="5">
        <f t="shared" si="20"/>
        <v>0</v>
      </c>
      <c r="K44" s="5">
        <f t="shared" si="20"/>
        <v>166666.67000000001</v>
      </c>
      <c r="L44" s="5">
        <f t="shared" si="20"/>
        <v>1023333.36</v>
      </c>
      <c r="M44" s="5">
        <f t="shared" si="20"/>
        <v>617777.76</v>
      </c>
      <c r="N44" s="5">
        <f t="shared" si="20"/>
        <v>666666.67000000004</v>
      </c>
      <c r="O44" s="5">
        <f t="shared" si="20"/>
        <v>666666.66</v>
      </c>
      <c r="P44" s="5"/>
    </row>
    <row r="45" spans="1:16" ht="36" x14ac:dyDescent="0.2">
      <c r="A45" s="15">
        <v>25</v>
      </c>
      <c r="B45" s="15" t="s">
        <v>98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3141111.12</v>
      </c>
      <c r="H45" s="16">
        <v>2827000</v>
      </c>
      <c r="I45" s="16">
        <f>ROUNDUP(H45/9,2)</f>
        <v>314111.12</v>
      </c>
      <c r="J45" s="16"/>
      <c r="K45" s="16">
        <v>166666.67000000001</v>
      </c>
      <c r="L45" s="16">
        <v>1023333.36</v>
      </c>
      <c r="M45" s="16">
        <v>617777.76</v>
      </c>
      <c r="N45" s="16">
        <v>666666.67000000004</v>
      </c>
      <c r="O45" s="16">
        <v>666666.66</v>
      </c>
      <c r="P45" s="16"/>
    </row>
    <row r="46" spans="1:16" ht="24" x14ac:dyDescent="0.2">
      <c r="A46" s="30"/>
      <c r="B46" s="30" t="s">
        <v>99</v>
      </c>
      <c r="C46" s="31" t="s">
        <v>115</v>
      </c>
      <c r="D46" s="30" t="s">
        <v>15</v>
      </c>
      <c r="E46" s="30"/>
      <c r="F46" s="30"/>
      <c r="G46" s="32">
        <f t="shared" ref="G46:O46" si="25">+G47+G53</f>
        <v>6688640</v>
      </c>
      <c r="H46" s="32">
        <f t="shared" si="25"/>
        <v>6688640</v>
      </c>
      <c r="I46" s="32">
        <f t="shared" si="25"/>
        <v>0</v>
      </c>
      <c r="J46" s="32">
        <f t="shared" si="25"/>
        <v>0</v>
      </c>
      <c r="K46" s="32">
        <f t="shared" si="25"/>
        <v>830650</v>
      </c>
      <c r="L46" s="32">
        <f t="shared" si="25"/>
        <v>1290650</v>
      </c>
      <c r="M46" s="32">
        <f t="shared" si="25"/>
        <v>1408983.34</v>
      </c>
      <c r="N46" s="32">
        <f t="shared" si="25"/>
        <v>1408983.33</v>
      </c>
      <c r="O46" s="32">
        <f t="shared" si="25"/>
        <v>1749373.33</v>
      </c>
      <c r="P46" s="32"/>
    </row>
    <row r="47" spans="1:16" ht="24" x14ac:dyDescent="0.2">
      <c r="A47" s="1"/>
      <c r="B47" s="1" t="s">
        <v>100</v>
      </c>
      <c r="C47" s="9" t="s">
        <v>57</v>
      </c>
      <c r="D47" s="1" t="s">
        <v>1</v>
      </c>
      <c r="E47" s="1"/>
      <c r="F47" s="1"/>
      <c r="G47" s="4">
        <f>+G48+G49+G50+G51+G52</f>
        <v>6188640</v>
      </c>
      <c r="H47" s="4">
        <f t="shared" ref="H47:O47" si="26">+H48+H49+H50+H51+H52</f>
        <v>6188640</v>
      </c>
      <c r="I47" s="4">
        <f t="shared" si="26"/>
        <v>0</v>
      </c>
      <c r="J47" s="4">
        <f t="shared" si="26"/>
        <v>0</v>
      </c>
      <c r="K47" s="4">
        <f t="shared" si="26"/>
        <v>830650</v>
      </c>
      <c r="L47" s="4">
        <f t="shared" si="26"/>
        <v>1290650</v>
      </c>
      <c r="M47" s="4">
        <f t="shared" si="26"/>
        <v>1308983.3400000001</v>
      </c>
      <c r="N47" s="4">
        <f t="shared" si="26"/>
        <v>1308983.33</v>
      </c>
      <c r="O47" s="4">
        <f t="shared" si="26"/>
        <v>1449373.33</v>
      </c>
      <c r="P47" s="4"/>
    </row>
    <row r="48" spans="1:16" ht="36" x14ac:dyDescent="0.2">
      <c r="A48" s="33">
        <v>26</v>
      </c>
      <c r="B48" s="33" t="s">
        <v>101</v>
      </c>
      <c r="C48" s="34" t="s">
        <v>60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100000</v>
      </c>
      <c r="H48" s="14">
        <v>100000</v>
      </c>
      <c r="I48" s="14">
        <v>0</v>
      </c>
      <c r="J48" s="23"/>
      <c r="K48" s="23">
        <v>0</v>
      </c>
      <c r="L48" s="23">
        <v>0</v>
      </c>
      <c r="M48" s="23">
        <v>33333.339999999997</v>
      </c>
      <c r="N48" s="23">
        <v>33333.33</v>
      </c>
      <c r="O48" s="23">
        <v>33333.33</v>
      </c>
      <c r="P48" s="23"/>
    </row>
    <row r="49" spans="1:16" ht="36" x14ac:dyDescent="0.2">
      <c r="A49" s="33">
        <v>27</v>
      </c>
      <c r="B49" s="33" t="s">
        <v>102</v>
      </c>
      <c r="C49" s="34" t="s">
        <v>104</v>
      </c>
      <c r="D49" s="33" t="s">
        <v>2</v>
      </c>
      <c r="E49" s="15" t="s">
        <v>36</v>
      </c>
      <c r="F49" s="33" t="s">
        <v>10</v>
      </c>
      <c r="G49" s="16">
        <f t="shared" si="27"/>
        <v>563640</v>
      </c>
      <c r="H49" s="14">
        <v>563640</v>
      </c>
      <c r="I49" s="14">
        <v>0</v>
      </c>
      <c r="J49" s="23"/>
      <c r="K49" s="23">
        <v>100650</v>
      </c>
      <c r="L49" s="23">
        <v>100650</v>
      </c>
      <c r="M49" s="23">
        <v>100650</v>
      </c>
      <c r="N49" s="23">
        <v>100650</v>
      </c>
      <c r="O49" s="23">
        <v>161040</v>
      </c>
      <c r="P49" s="23"/>
    </row>
    <row r="50" spans="1:16" ht="24" x14ac:dyDescent="0.2">
      <c r="A50" s="33">
        <v>28</v>
      </c>
      <c r="B50" s="33" t="s">
        <v>103</v>
      </c>
      <c r="C50" s="34" t="s">
        <v>105</v>
      </c>
      <c r="D50" s="33" t="s">
        <v>2</v>
      </c>
      <c r="E50" s="15" t="s">
        <v>36</v>
      </c>
      <c r="F50" s="33" t="s">
        <v>10</v>
      </c>
      <c r="G50" s="16">
        <f t="shared" si="27"/>
        <v>440000</v>
      </c>
      <c r="H50" s="14">
        <v>440000</v>
      </c>
      <c r="I50" s="14">
        <v>0</v>
      </c>
      <c r="J50" s="23"/>
      <c r="K50" s="23">
        <v>70000</v>
      </c>
      <c r="L50" s="23">
        <v>80000</v>
      </c>
      <c r="M50" s="23">
        <v>70000</v>
      </c>
      <c r="N50" s="23">
        <v>70000</v>
      </c>
      <c r="O50" s="23">
        <v>150000</v>
      </c>
      <c r="P50" s="23"/>
    </row>
    <row r="51" spans="1:16" ht="72" x14ac:dyDescent="0.2">
      <c r="A51" s="33">
        <v>29</v>
      </c>
      <c r="B51" s="33" t="s">
        <v>176</v>
      </c>
      <c r="C51" s="34" t="s">
        <v>174</v>
      </c>
      <c r="D51" s="33" t="s">
        <v>2</v>
      </c>
      <c r="E51" s="33" t="s">
        <v>108</v>
      </c>
      <c r="F51" s="33" t="s">
        <v>10</v>
      </c>
      <c r="G51" s="16">
        <f t="shared" si="27"/>
        <v>35000</v>
      </c>
      <c r="H51" s="14">
        <v>35000</v>
      </c>
      <c r="I51" s="14">
        <v>0</v>
      </c>
      <c r="J51" s="23"/>
      <c r="K51" s="23">
        <v>10000</v>
      </c>
      <c r="L51" s="23">
        <v>10000</v>
      </c>
      <c r="M51" s="23">
        <v>5000</v>
      </c>
      <c r="N51" s="23">
        <v>5000</v>
      </c>
      <c r="O51" s="23">
        <v>5000</v>
      </c>
      <c r="P51" s="23"/>
    </row>
    <row r="52" spans="1:16" ht="24" x14ac:dyDescent="0.2">
      <c r="A52" s="33">
        <v>30</v>
      </c>
      <c r="B52" s="33" t="s">
        <v>177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5050000</v>
      </c>
      <c r="H52" s="14">
        <v>5050000</v>
      </c>
      <c r="I52" s="14">
        <v>0</v>
      </c>
      <c r="J52" s="23"/>
      <c r="K52" s="23">
        <v>650000</v>
      </c>
      <c r="L52" s="23">
        <v>1100000</v>
      </c>
      <c r="M52" s="23">
        <v>1100000</v>
      </c>
      <c r="N52" s="23">
        <v>1100000</v>
      </c>
      <c r="O52" s="23">
        <v>1100000</v>
      </c>
      <c r="P52" s="23"/>
    </row>
    <row r="53" spans="1:16" ht="36" x14ac:dyDescent="0.2">
      <c r="A53" s="1"/>
      <c r="B53" s="1" t="s">
        <v>110</v>
      </c>
      <c r="C53" s="9" t="s">
        <v>109</v>
      </c>
      <c r="D53" s="1" t="s">
        <v>1</v>
      </c>
      <c r="E53" s="1"/>
      <c r="F53" s="1"/>
      <c r="G53" s="4">
        <f>+G54+G55</f>
        <v>500000</v>
      </c>
      <c r="H53" s="4">
        <f t="shared" ref="H53:O53" si="28">+H54+H55</f>
        <v>500000</v>
      </c>
      <c r="I53" s="4">
        <f t="shared" si="28"/>
        <v>0</v>
      </c>
      <c r="J53" s="4">
        <f t="shared" si="28"/>
        <v>0</v>
      </c>
      <c r="K53" s="4">
        <f t="shared" si="28"/>
        <v>0</v>
      </c>
      <c r="L53" s="4">
        <f t="shared" si="28"/>
        <v>0</v>
      </c>
      <c r="M53" s="4">
        <f t="shared" si="28"/>
        <v>100000</v>
      </c>
      <c r="N53" s="4">
        <f t="shared" si="28"/>
        <v>100000</v>
      </c>
      <c r="O53" s="4">
        <f t="shared" si="28"/>
        <v>300000</v>
      </c>
      <c r="P53" s="4"/>
    </row>
    <row r="54" spans="1:16" ht="36" x14ac:dyDescent="0.2">
      <c r="A54" s="15">
        <v>31</v>
      </c>
      <c r="B54" s="15" t="s">
        <v>111</v>
      </c>
      <c r="C54" s="17" t="s">
        <v>113</v>
      </c>
      <c r="D54" s="15" t="s">
        <v>2</v>
      </c>
      <c r="E54" s="15" t="s">
        <v>36</v>
      </c>
      <c r="F54" s="15" t="s">
        <v>10</v>
      </c>
      <c r="G54" s="16">
        <f t="shared" ref="G54:G55" si="29">+H54+I54</f>
        <v>0</v>
      </c>
      <c r="H54" s="16">
        <v>0</v>
      </c>
      <c r="I54" s="16">
        <v>0</v>
      </c>
      <c r="J54" s="16"/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 t="s">
        <v>187</v>
      </c>
    </row>
    <row r="55" spans="1:16" ht="48" x14ac:dyDescent="0.2">
      <c r="A55" s="15">
        <v>32</v>
      </c>
      <c r="B55" s="15" t="s">
        <v>112</v>
      </c>
      <c r="C55" s="17" t="s">
        <v>114</v>
      </c>
      <c r="D55" s="15" t="s">
        <v>2</v>
      </c>
      <c r="E55" s="15" t="s">
        <v>36</v>
      </c>
      <c r="F55" s="15" t="s">
        <v>10</v>
      </c>
      <c r="G55" s="16">
        <f t="shared" si="29"/>
        <v>500000</v>
      </c>
      <c r="H55" s="16">
        <v>500000</v>
      </c>
      <c r="I55" s="16">
        <v>0</v>
      </c>
      <c r="J55" s="16"/>
      <c r="K55" s="16">
        <v>0</v>
      </c>
      <c r="L55" s="42">
        <v>0</v>
      </c>
      <c r="M55" s="42">
        <v>100000</v>
      </c>
      <c r="N55" s="42">
        <v>100000</v>
      </c>
      <c r="O55" s="42">
        <v>300000</v>
      </c>
      <c r="P55" s="42" t="s">
        <v>185</v>
      </c>
    </row>
    <row r="56" spans="1:16" ht="24" x14ac:dyDescent="0.2">
      <c r="A56" s="30"/>
      <c r="B56" s="30" t="s">
        <v>166</v>
      </c>
      <c r="C56" s="31" t="s">
        <v>172</v>
      </c>
      <c r="D56" s="30" t="s">
        <v>15</v>
      </c>
      <c r="E56" s="30"/>
      <c r="F56" s="30"/>
      <c r="G56" s="32">
        <f>+G57</f>
        <v>976250</v>
      </c>
      <c r="H56" s="32">
        <f t="shared" ref="H56:O56" si="30">+H57</f>
        <v>976250</v>
      </c>
      <c r="I56" s="32">
        <f t="shared" si="30"/>
        <v>0</v>
      </c>
      <c r="J56" s="32">
        <f t="shared" si="30"/>
        <v>0</v>
      </c>
      <c r="K56" s="32">
        <f t="shared" si="30"/>
        <v>50000</v>
      </c>
      <c r="L56" s="32">
        <f t="shared" si="30"/>
        <v>172500</v>
      </c>
      <c r="M56" s="32">
        <f t="shared" si="30"/>
        <v>219750</v>
      </c>
      <c r="N56" s="32">
        <f t="shared" si="30"/>
        <v>219750</v>
      </c>
      <c r="O56" s="32">
        <f t="shared" si="30"/>
        <v>314250</v>
      </c>
      <c r="P56" s="32"/>
    </row>
    <row r="57" spans="1:16" ht="24" x14ac:dyDescent="0.2">
      <c r="A57" s="1"/>
      <c r="B57" s="1" t="s">
        <v>168</v>
      </c>
      <c r="C57" s="11" t="s">
        <v>116</v>
      </c>
      <c r="D57" s="1" t="s">
        <v>1</v>
      </c>
      <c r="E57" s="1"/>
      <c r="F57" s="1"/>
      <c r="G57" s="4">
        <f>+G58+G59</f>
        <v>976250</v>
      </c>
      <c r="H57" s="4">
        <f t="shared" ref="H57:O57" si="31">+H58+H59</f>
        <v>976250</v>
      </c>
      <c r="I57" s="4">
        <f t="shared" si="31"/>
        <v>0</v>
      </c>
      <c r="J57" s="4">
        <f t="shared" si="31"/>
        <v>0</v>
      </c>
      <c r="K57" s="4">
        <f t="shared" si="31"/>
        <v>50000</v>
      </c>
      <c r="L57" s="4">
        <f t="shared" si="31"/>
        <v>172500</v>
      </c>
      <c r="M57" s="4">
        <f t="shared" si="31"/>
        <v>219750</v>
      </c>
      <c r="N57" s="4">
        <f t="shared" si="31"/>
        <v>219750</v>
      </c>
      <c r="O57" s="4">
        <f t="shared" si="31"/>
        <v>314250</v>
      </c>
      <c r="P57" s="4"/>
    </row>
    <row r="58" spans="1:16" ht="84" x14ac:dyDescent="0.2">
      <c r="A58" s="15">
        <v>33</v>
      </c>
      <c r="B58" s="15" t="s">
        <v>169</v>
      </c>
      <c r="C58" s="39" t="s">
        <v>183</v>
      </c>
      <c r="D58" s="15" t="s">
        <v>2</v>
      </c>
      <c r="E58" s="15" t="s">
        <v>36</v>
      </c>
      <c r="F58" s="15" t="s">
        <v>10</v>
      </c>
      <c r="G58" s="16">
        <v>236250</v>
      </c>
      <c r="H58" s="16">
        <v>236250</v>
      </c>
      <c r="I58" s="16">
        <v>0</v>
      </c>
      <c r="J58" s="16"/>
      <c r="K58" s="16">
        <v>0</v>
      </c>
      <c r="L58" s="16">
        <v>0</v>
      </c>
      <c r="M58" s="16">
        <v>47250</v>
      </c>
      <c r="N58" s="16">
        <v>47250</v>
      </c>
      <c r="O58" s="16">
        <v>141750</v>
      </c>
      <c r="P58" s="16" t="s">
        <v>189</v>
      </c>
    </row>
    <row r="59" spans="1:16" ht="96" x14ac:dyDescent="0.2">
      <c r="A59" s="28">
        <v>34</v>
      </c>
      <c r="B59" s="28" t="s">
        <v>178</v>
      </c>
      <c r="C59" s="39" t="s">
        <v>179</v>
      </c>
      <c r="D59" s="28" t="s">
        <v>2</v>
      </c>
      <c r="E59" s="15" t="s">
        <v>58</v>
      </c>
      <c r="F59" s="28" t="s">
        <v>10</v>
      </c>
      <c r="G59" s="16">
        <v>740000</v>
      </c>
      <c r="H59" s="16">
        <v>740000</v>
      </c>
      <c r="I59" s="16">
        <v>0</v>
      </c>
      <c r="J59" s="23"/>
      <c r="K59" s="23">
        <v>50000</v>
      </c>
      <c r="L59" s="23">
        <v>172500</v>
      </c>
      <c r="M59" s="23">
        <v>172500</v>
      </c>
      <c r="N59" s="23">
        <v>172500</v>
      </c>
      <c r="O59" s="23">
        <v>172500</v>
      </c>
      <c r="P59" s="23" t="s">
        <v>182</v>
      </c>
    </row>
    <row r="60" spans="1:16" ht="24" x14ac:dyDescent="0.2">
      <c r="A60" s="30"/>
      <c r="B60" s="30" t="s">
        <v>167</v>
      </c>
      <c r="C60" s="31" t="s">
        <v>173</v>
      </c>
      <c r="D60" s="30" t="s">
        <v>15</v>
      </c>
      <c r="E60" s="30"/>
      <c r="F60" s="30"/>
      <c r="G60" s="32">
        <f>+G61</f>
        <v>0</v>
      </c>
      <c r="H60" s="32">
        <f t="shared" ref="H60:O60" si="32">+H61</f>
        <v>0</v>
      </c>
      <c r="I60" s="32">
        <f t="shared" si="32"/>
        <v>0</v>
      </c>
      <c r="J60" s="32">
        <f t="shared" si="32"/>
        <v>0</v>
      </c>
      <c r="K60" s="32">
        <f t="shared" si="32"/>
        <v>0</v>
      </c>
      <c r="L60" s="32">
        <f t="shared" si="32"/>
        <v>0</v>
      </c>
      <c r="M60" s="32">
        <f t="shared" si="32"/>
        <v>0</v>
      </c>
      <c r="N60" s="32">
        <f t="shared" si="32"/>
        <v>0</v>
      </c>
      <c r="O60" s="32">
        <f t="shared" si="32"/>
        <v>0</v>
      </c>
      <c r="P60" s="32"/>
    </row>
    <row r="61" spans="1:16" ht="24" x14ac:dyDescent="0.2">
      <c r="A61" s="1"/>
      <c r="B61" s="1" t="s">
        <v>170</v>
      </c>
      <c r="C61" s="11" t="s">
        <v>117</v>
      </c>
      <c r="D61" s="1" t="s">
        <v>1</v>
      </c>
      <c r="E61" s="1"/>
      <c r="F61" s="1"/>
      <c r="G61" s="4">
        <f>+G62</f>
        <v>0</v>
      </c>
      <c r="H61" s="4">
        <f t="shared" ref="H61:O61" si="33">+H62</f>
        <v>0</v>
      </c>
      <c r="I61" s="4">
        <f t="shared" si="33"/>
        <v>0</v>
      </c>
      <c r="J61" s="4">
        <f t="shared" si="33"/>
        <v>0</v>
      </c>
      <c r="K61" s="4">
        <f t="shared" si="33"/>
        <v>0</v>
      </c>
      <c r="L61" s="4">
        <f t="shared" si="33"/>
        <v>0</v>
      </c>
      <c r="M61" s="4">
        <f t="shared" si="33"/>
        <v>0</v>
      </c>
      <c r="N61" s="4">
        <f t="shared" si="33"/>
        <v>0</v>
      </c>
      <c r="O61" s="4">
        <f t="shared" si="33"/>
        <v>0</v>
      </c>
      <c r="P61" s="41"/>
    </row>
    <row r="62" spans="1:16" ht="36" x14ac:dyDescent="0.2">
      <c r="A62" s="12">
        <v>35</v>
      </c>
      <c r="B62" s="12" t="s">
        <v>171</v>
      </c>
      <c r="C62" s="40" t="s">
        <v>46</v>
      </c>
      <c r="D62" s="12" t="s">
        <v>2</v>
      </c>
      <c r="E62" s="15" t="s">
        <v>36</v>
      </c>
      <c r="F62" s="12" t="s">
        <v>10</v>
      </c>
      <c r="G62" s="16">
        <v>0</v>
      </c>
      <c r="H62" s="16">
        <v>0</v>
      </c>
      <c r="I62" s="16">
        <v>0</v>
      </c>
      <c r="J62" s="14"/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 t="s">
        <v>186</v>
      </c>
    </row>
    <row r="63" spans="1:16" ht="24" x14ac:dyDescent="0.2">
      <c r="A63" s="6"/>
      <c r="B63" s="6" t="s">
        <v>119</v>
      </c>
      <c r="C63" s="8" t="s">
        <v>120</v>
      </c>
      <c r="D63" s="6" t="s">
        <v>0</v>
      </c>
      <c r="E63" s="6"/>
      <c r="F63" s="6"/>
      <c r="G63" s="7">
        <f t="shared" ref="G63:O63" si="34">+G64+G79</f>
        <v>13773700.035250001</v>
      </c>
      <c r="H63" s="7">
        <f t="shared" si="34"/>
        <v>11383999.99525</v>
      </c>
      <c r="I63" s="7">
        <f t="shared" si="34"/>
        <v>2389700.04</v>
      </c>
      <c r="J63" s="7">
        <f t="shared" si="34"/>
        <v>0</v>
      </c>
      <c r="K63" s="7">
        <f t="shared" si="34"/>
        <v>2184259.6800000002</v>
      </c>
      <c r="L63" s="7">
        <f t="shared" si="34"/>
        <v>2817699</v>
      </c>
      <c r="M63" s="7">
        <f t="shared" si="34"/>
        <v>2859429.33</v>
      </c>
      <c r="N63" s="7">
        <f t="shared" si="34"/>
        <v>2209055.34</v>
      </c>
      <c r="O63" s="7">
        <f t="shared" si="34"/>
        <v>3703256.6900000004</v>
      </c>
      <c r="P63" s="7"/>
    </row>
    <row r="64" spans="1:16" ht="24" x14ac:dyDescent="0.2">
      <c r="A64" s="30"/>
      <c r="B64" s="30" t="s">
        <v>122</v>
      </c>
      <c r="C64" s="31" t="s">
        <v>17</v>
      </c>
      <c r="D64" s="30" t="s">
        <v>15</v>
      </c>
      <c r="E64" s="30"/>
      <c r="F64" s="30"/>
      <c r="G64" s="32">
        <f>+G65+G68+G70+G72+G74</f>
        <v>9558800.0352500007</v>
      </c>
      <c r="H64" s="32">
        <f t="shared" ref="H64:O64" si="35">+H65+H68+H70+H72+H74</f>
        <v>7169099.9952499997</v>
      </c>
      <c r="I64" s="32">
        <f t="shared" si="35"/>
        <v>2389700.04</v>
      </c>
      <c r="J64" s="32">
        <f t="shared" si="35"/>
        <v>0</v>
      </c>
      <c r="K64" s="32">
        <f t="shared" si="35"/>
        <v>1716950.6800000002</v>
      </c>
      <c r="L64" s="32">
        <f t="shared" si="35"/>
        <v>2137832</v>
      </c>
      <c r="M64" s="32">
        <f t="shared" si="35"/>
        <v>2178611.33</v>
      </c>
      <c r="N64" s="32">
        <f t="shared" si="35"/>
        <v>1527285.3399999999</v>
      </c>
      <c r="O64" s="32">
        <f t="shared" si="35"/>
        <v>1998120.6900000002</v>
      </c>
      <c r="P64" s="32"/>
    </row>
    <row r="65" spans="1:16" ht="24" x14ac:dyDescent="0.2">
      <c r="A65" s="1"/>
      <c r="B65" s="1" t="s">
        <v>123</v>
      </c>
      <c r="C65" s="9" t="s">
        <v>151</v>
      </c>
      <c r="D65" s="1" t="s">
        <v>1</v>
      </c>
      <c r="E65" s="1"/>
      <c r="F65" s="1"/>
      <c r="G65" s="4">
        <f t="shared" ref="G65:O65" si="36">SUM(G66:G67)</f>
        <v>1025000.01</v>
      </c>
      <c r="H65" s="4">
        <f t="shared" si="36"/>
        <v>768750</v>
      </c>
      <c r="I65" s="4">
        <f t="shared" si="36"/>
        <v>256250.01</v>
      </c>
      <c r="J65" s="4">
        <f t="shared" si="36"/>
        <v>0</v>
      </c>
      <c r="K65" s="4">
        <f t="shared" si="36"/>
        <v>166433.34</v>
      </c>
      <c r="L65" s="4">
        <f t="shared" si="36"/>
        <v>350568</v>
      </c>
      <c r="M65" s="4">
        <f t="shared" si="36"/>
        <v>326832</v>
      </c>
      <c r="N65" s="4">
        <f t="shared" si="36"/>
        <v>53500</v>
      </c>
      <c r="O65" s="4">
        <f t="shared" si="36"/>
        <v>127666.67</v>
      </c>
      <c r="P65" s="4"/>
    </row>
    <row r="66" spans="1:16" ht="24" x14ac:dyDescent="0.2">
      <c r="A66" s="15">
        <v>36</v>
      </c>
      <c r="B66" s="15" t="s">
        <v>124</v>
      </c>
      <c r="C66" s="17" t="s">
        <v>3</v>
      </c>
      <c r="D66" s="15" t="s">
        <v>2</v>
      </c>
      <c r="E66" s="15" t="s">
        <v>121</v>
      </c>
      <c r="F66" s="15" t="s">
        <v>10</v>
      </c>
      <c r="G66" s="16">
        <f>+H66+I66</f>
        <v>341666.67</v>
      </c>
      <c r="H66" s="16">
        <v>256249.99999999997</v>
      </c>
      <c r="I66" s="16">
        <f>ROUNDUP(H66/3,2)</f>
        <v>85416.67</v>
      </c>
      <c r="J66" s="16"/>
      <c r="K66" s="16">
        <v>53500</v>
      </c>
      <c r="L66" s="16">
        <v>53500</v>
      </c>
      <c r="M66" s="16">
        <v>53500</v>
      </c>
      <c r="N66" s="16">
        <v>53500</v>
      </c>
      <c r="O66" s="16">
        <v>127666.67</v>
      </c>
      <c r="P66" s="16"/>
    </row>
    <row r="67" spans="1:16" ht="24" x14ac:dyDescent="0.2">
      <c r="A67" s="15">
        <v>37</v>
      </c>
      <c r="B67" s="15" t="s">
        <v>127</v>
      </c>
      <c r="C67" s="17" t="s">
        <v>152</v>
      </c>
      <c r="D67" s="15" t="s">
        <v>2</v>
      </c>
      <c r="E67" s="15" t="s">
        <v>121</v>
      </c>
      <c r="F67" s="15" t="s">
        <v>10</v>
      </c>
      <c r="G67" s="16">
        <f t="shared" ref="G67" si="37">+H67+I67</f>
        <v>683333.34</v>
      </c>
      <c r="H67" s="16">
        <v>512500</v>
      </c>
      <c r="I67" s="16">
        <f t="shared" ref="I67" si="38">ROUNDUP(H67/3,2)</f>
        <v>170833.34</v>
      </c>
      <c r="J67" s="16"/>
      <c r="K67" s="16">
        <v>112933.34</v>
      </c>
      <c r="L67" s="16">
        <v>297068</v>
      </c>
      <c r="M67" s="16">
        <v>273332</v>
      </c>
      <c r="N67" s="16">
        <v>0</v>
      </c>
      <c r="O67" s="16">
        <v>0</v>
      </c>
      <c r="P67" s="16"/>
    </row>
    <row r="68" spans="1:16" ht="36" x14ac:dyDescent="0.2">
      <c r="A68" s="1"/>
      <c r="B68" s="1" t="s">
        <v>125</v>
      </c>
      <c r="C68" s="9" t="s">
        <v>128</v>
      </c>
      <c r="D68" s="1" t="s">
        <v>1</v>
      </c>
      <c r="E68" s="1"/>
      <c r="F68" s="1"/>
      <c r="G68" s="4">
        <f>+G69</f>
        <v>1110000</v>
      </c>
      <c r="H68" s="4">
        <f t="shared" ref="H68:O68" si="39">+H69</f>
        <v>832500</v>
      </c>
      <c r="I68" s="4">
        <f t="shared" si="39"/>
        <v>277500</v>
      </c>
      <c r="J68" s="4">
        <f t="shared" si="39"/>
        <v>0</v>
      </c>
      <c r="K68" s="4">
        <f t="shared" si="39"/>
        <v>300000</v>
      </c>
      <c r="L68" s="4">
        <f t="shared" si="39"/>
        <v>385000</v>
      </c>
      <c r="M68" s="4">
        <f t="shared" si="39"/>
        <v>385000</v>
      </c>
      <c r="N68" s="4">
        <f t="shared" si="39"/>
        <v>40000</v>
      </c>
      <c r="O68" s="4">
        <f t="shared" si="39"/>
        <v>0</v>
      </c>
      <c r="P68" s="4"/>
    </row>
    <row r="69" spans="1:16" ht="24" x14ac:dyDescent="0.2">
      <c r="A69" s="15">
        <v>38</v>
      </c>
      <c r="B69" s="15" t="s">
        <v>126</v>
      </c>
      <c r="C69" s="17" t="s">
        <v>153</v>
      </c>
      <c r="D69" s="15" t="s">
        <v>2</v>
      </c>
      <c r="E69" s="15" t="s">
        <v>121</v>
      </c>
      <c r="F69" s="15" t="s">
        <v>10</v>
      </c>
      <c r="G69" s="16">
        <f t="shared" ref="G69" si="40">+H69+I69</f>
        <v>1110000</v>
      </c>
      <c r="H69" s="16">
        <v>832500</v>
      </c>
      <c r="I69" s="16">
        <f t="shared" ref="I69" si="41">ROUNDUP(H69/3,2)</f>
        <v>277500</v>
      </c>
      <c r="J69" s="16"/>
      <c r="K69" s="16">
        <v>300000</v>
      </c>
      <c r="L69" s="16">
        <v>385000</v>
      </c>
      <c r="M69" s="16">
        <v>385000</v>
      </c>
      <c r="N69" s="16">
        <v>40000</v>
      </c>
      <c r="O69" s="16">
        <v>0</v>
      </c>
      <c r="P69" s="16"/>
    </row>
    <row r="70" spans="1:16" ht="24" x14ac:dyDescent="0.2">
      <c r="A70" s="1"/>
      <c r="B70" s="1" t="s">
        <v>129</v>
      </c>
      <c r="C70" s="9" t="s">
        <v>130</v>
      </c>
      <c r="D70" s="1" t="s">
        <v>1</v>
      </c>
      <c r="E70" s="1"/>
      <c r="F70" s="1"/>
      <c r="G70" s="4">
        <f t="shared" ref="G70:O70" si="42">SUM(G71:G71)</f>
        <v>642333.34</v>
      </c>
      <c r="H70" s="4">
        <f t="shared" si="42"/>
        <v>481749.99999999994</v>
      </c>
      <c r="I70" s="4">
        <f t="shared" si="42"/>
        <v>160583.34</v>
      </c>
      <c r="J70" s="4">
        <f t="shared" si="42"/>
        <v>0</v>
      </c>
      <c r="K70" s="4">
        <f t="shared" si="42"/>
        <v>51260</v>
      </c>
      <c r="L70" s="4">
        <f t="shared" si="42"/>
        <v>95668</v>
      </c>
      <c r="M70" s="4">
        <f t="shared" si="42"/>
        <v>153749.32999999999</v>
      </c>
      <c r="N70" s="4">
        <f t="shared" si="42"/>
        <v>136666.67000000001</v>
      </c>
      <c r="O70" s="4">
        <f t="shared" si="42"/>
        <v>204989.34</v>
      </c>
      <c r="P70" s="4"/>
    </row>
    <row r="71" spans="1:16" ht="24" x14ac:dyDescent="0.2">
      <c r="A71" s="12">
        <v>39</v>
      </c>
      <c r="B71" s="12" t="s">
        <v>132</v>
      </c>
      <c r="C71" s="13" t="s">
        <v>131</v>
      </c>
      <c r="D71" s="12" t="s">
        <v>2</v>
      </c>
      <c r="E71" s="15" t="s">
        <v>121</v>
      </c>
      <c r="F71" s="12" t="s">
        <v>10</v>
      </c>
      <c r="G71" s="16">
        <f t="shared" ref="G71" si="43">+H71+I71</f>
        <v>642333.34</v>
      </c>
      <c r="H71" s="14">
        <v>481749.99999999994</v>
      </c>
      <c r="I71" s="14">
        <f t="shared" ref="I71" si="44">ROUNDUP(H71/3,2)</f>
        <v>160583.34</v>
      </c>
      <c r="J71" s="14"/>
      <c r="K71" s="24">
        <v>51260</v>
      </c>
      <c r="L71" s="24">
        <v>95668</v>
      </c>
      <c r="M71" s="24">
        <v>153749.32999999999</v>
      </c>
      <c r="N71" s="24">
        <v>136666.67000000001</v>
      </c>
      <c r="O71" s="24">
        <v>204989.34</v>
      </c>
      <c r="P71" s="24"/>
    </row>
    <row r="72" spans="1:16" x14ac:dyDescent="0.2">
      <c r="A72" s="1"/>
      <c r="B72" s="1" t="s">
        <v>133</v>
      </c>
      <c r="C72" s="9" t="s">
        <v>134</v>
      </c>
      <c r="D72" s="1" t="s">
        <v>1</v>
      </c>
      <c r="E72" s="1"/>
      <c r="F72" s="1"/>
      <c r="G72" s="4">
        <f t="shared" ref="G72:O72" si="45">SUM(G73:G73)</f>
        <v>3022834.67</v>
      </c>
      <c r="H72" s="4">
        <f t="shared" si="45"/>
        <v>2267126</v>
      </c>
      <c r="I72" s="4">
        <f t="shared" si="45"/>
        <v>755708.67</v>
      </c>
      <c r="J72" s="4">
        <f t="shared" si="45"/>
        <v>0</v>
      </c>
      <c r="K72" s="4">
        <f t="shared" si="45"/>
        <v>360000</v>
      </c>
      <c r="L72" s="4">
        <f t="shared" si="45"/>
        <v>578700</v>
      </c>
      <c r="M72" s="4">
        <f t="shared" si="45"/>
        <v>655670</v>
      </c>
      <c r="N72" s="4">
        <f t="shared" si="45"/>
        <v>620000</v>
      </c>
      <c r="O72" s="4">
        <f t="shared" si="45"/>
        <v>808464.67</v>
      </c>
      <c r="P72" s="4"/>
    </row>
    <row r="73" spans="1:16" ht="48" x14ac:dyDescent="0.2">
      <c r="A73" s="15">
        <v>40</v>
      </c>
      <c r="B73" s="15" t="s">
        <v>135</v>
      </c>
      <c r="C73" s="17" t="s">
        <v>154</v>
      </c>
      <c r="D73" s="15" t="s">
        <v>2</v>
      </c>
      <c r="E73" s="15" t="s">
        <v>121</v>
      </c>
      <c r="F73" s="15" t="s">
        <v>10</v>
      </c>
      <c r="G73" s="16">
        <f>+H73+I73</f>
        <v>3022834.67</v>
      </c>
      <c r="H73" s="16">
        <v>2267126</v>
      </c>
      <c r="I73" s="16">
        <f>ROUNDUP(H73/3,2)</f>
        <v>755708.67</v>
      </c>
      <c r="J73" s="16"/>
      <c r="K73" s="16">
        <v>360000</v>
      </c>
      <c r="L73" s="16">
        <v>578700</v>
      </c>
      <c r="M73" s="16">
        <v>655670</v>
      </c>
      <c r="N73" s="16">
        <v>620000</v>
      </c>
      <c r="O73" s="16">
        <v>808464.67</v>
      </c>
      <c r="P73" s="16"/>
    </row>
    <row r="74" spans="1:16" ht="24" x14ac:dyDescent="0.2">
      <c r="A74" s="1"/>
      <c r="B74" s="1" t="s">
        <v>136</v>
      </c>
      <c r="C74" s="9" t="s">
        <v>137</v>
      </c>
      <c r="D74" s="1" t="s">
        <v>1</v>
      </c>
      <c r="E74" s="1"/>
      <c r="F74" s="1"/>
      <c r="G74" s="4">
        <f>+G75+G76+G77+G78</f>
        <v>3758632.0152500002</v>
      </c>
      <c r="H74" s="4">
        <f t="shared" ref="H74:O74" si="46">+H75+H76+H77+H78</f>
        <v>2818973.9952499997</v>
      </c>
      <c r="I74" s="4">
        <f t="shared" si="46"/>
        <v>939658.02</v>
      </c>
      <c r="J74" s="4">
        <f t="shared" si="46"/>
        <v>0</v>
      </c>
      <c r="K74" s="4">
        <f t="shared" si="46"/>
        <v>839257.34000000008</v>
      </c>
      <c r="L74" s="4">
        <f t="shared" si="46"/>
        <v>727896</v>
      </c>
      <c r="M74" s="4">
        <f t="shared" si="46"/>
        <v>657360</v>
      </c>
      <c r="N74" s="4">
        <f t="shared" si="46"/>
        <v>677118.66999999993</v>
      </c>
      <c r="O74" s="4">
        <f t="shared" si="46"/>
        <v>857000.01</v>
      </c>
      <c r="P74" s="4"/>
    </row>
    <row r="75" spans="1:16" ht="48" x14ac:dyDescent="0.2">
      <c r="A75" s="12">
        <v>41</v>
      </c>
      <c r="B75" s="12" t="s">
        <v>138</v>
      </c>
      <c r="C75" s="13" t="s">
        <v>155</v>
      </c>
      <c r="D75" s="12" t="s">
        <v>2</v>
      </c>
      <c r="E75" s="15" t="s">
        <v>121</v>
      </c>
      <c r="F75" s="12" t="s">
        <v>10</v>
      </c>
      <c r="G75" s="16">
        <f t="shared" ref="G75:G78" si="47">+H75+I75</f>
        <v>207733.34</v>
      </c>
      <c r="H75" s="14">
        <v>155800</v>
      </c>
      <c r="I75" s="14">
        <f t="shared" ref="I75:I78" si="48">ROUNDUP(H75/3,2)</f>
        <v>51933.340000000004</v>
      </c>
      <c r="J75" s="14"/>
      <c r="K75" s="24">
        <v>59854.67</v>
      </c>
      <c r="L75" s="24">
        <v>59900</v>
      </c>
      <c r="M75" s="24">
        <v>41360</v>
      </c>
      <c r="N75" s="24">
        <v>46618.67</v>
      </c>
      <c r="O75" s="24">
        <v>0</v>
      </c>
      <c r="P75" s="24"/>
    </row>
    <row r="76" spans="1:16" ht="24" x14ac:dyDescent="0.2">
      <c r="A76" s="12">
        <v>42</v>
      </c>
      <c r="B76" s="12" t="s">
        <v>139</v>
      </c>
      <c r="C76" s="13" t="s">
        <v>150</v>
      </c>
      <c r="D76" s="12" t="s">
        <v>2</v>
      </c>
      <c r="E76" s="15" t="s">
        <v>121</v>
      </c>
      <c r="F76" s="12" t="s">
        <v>10</v>
      </c>
      <c r="G76" s="16">
        <f t="shared" si="47"/>
        <v>1128898.6652499998</v>
      </c>
      <c r="H76" s="14">
        <v>846673.99524999992</v>
      </c>
      <c r="I76" s="14">
        <f t="shared" si="48"/>
        <v>282224.67</v>
      </c>
      <c r="J76" s="14"/>
      <c r="K76" s="24">
        <v>712402.67</v>
      </c>
      <c r="L76" s="24">
        <v>416496</v>
      </c>
      <c r="M76" s="24">
        <v>0</v>
      </c>
      <c r="N76" s="24">
        <v>0</v>
      </c>
      <c r="O76" s="24">
        <v>0</v>
      </c>
      <c r="P76" s="24"/>
    </row>
    <row r="77" spans="1:16" x14ac:dyDescent="0.2">
      <c r="A77" s="12">
        <v>43</v>
      </c>
      <c r="B77" s="12" t="s">
        <v>140</v>
      </c>
      <c r="C77" s="13" t="s">
        <v>142</v>
      </c>
      <c r="D77" s="12" t="s">
        <v>2</v>
      </c>
      <c r="E77" s="15" t="s">
        <v>121</v>
      </c>
      <c r="F77" s="12" t="s">
        <v>10</v>
      </c>
      <c r="G77" s="16">
        <f t="shared" si="47"/>
        <v>1038666.6699999999</v>
      </c>
      <c r="H77" s="14">
        <v>778999.99999999988</v>
      </c>
      <c r="I77" s="14">
        <f t="shared" si="48"/>
        <v>259666.67</v>
      </c>
      <c r="J77" s="14"/>
      <c r="K77" s="24">
        <v>67000</v>
      </c>
      <c r="L77" s="24">
        <v>101500</v>
      </c>
      <c r="M77" s="24">
        <v>116000</v>
      </c>
      <c r="N77" s="24">
        <v>130500</v>
      </c>
      <c r="O77" s="24">
        <v>623666.67000000004</v>
      </c>
      <c r="P77" s="24"/>
    </row>
    <row r="78" spans="1:16" ht="36" x14ac:dyDescent="0.2">
      <c r="A78" s="12">
        <v>44</v>
      </c>
      <c r="B78" s="12" t="s">
        <v>141</v>
      </c>
      <c r="C78" s="13" t="s">
        <v>156</v>
      </c>
      <c r="D78" s="12" t="s">
        <v>2</v>
      </c>
      <c r="E78" s="15" t="s">
        <v>121</v>
      </c>
      <c r="F78" s="12" t="s">
        <v>10</v>
      </c>
      <c r="G78" s="16">
        <f t="shared" si="47"/>
        <v>1383333.34</v>
      </c>
      <c r="H78" s="14">
        <v>1037500</v>
      </c>
      <c r="I78" s="14">
        <f t="shared" si="48"/>
        <v>345833.34</v>
      </c>
      <c r="J78" s="14"/>
      <c r="K78" s="24">
        <v>0</v>
      </c>
      <c r="L78" s="24">
        <v>150000</v>
      </c>
      <c r="M78" s="24">
        <v>500000</v>
      </c>
      <c r="N78" s="24">
        <v>500000</v>
      </c>
      <c r="O78" s="24">
        <v>233333.34</v>
      </c>
      <c r="P78" s="24"/>
    </row>
    <row r="79" spans="1:16" ht="24" x14ac:dyDescent="0.2">
      <c r="A79" s="30"/>
      <c r="B79" s="30" t="s">
        <v>143</v>
      </c>
      <c r="C79" s="31" t="s">
        <v>115</v>
      </c>
      <c r="D79" s="30" t="s">
        <v>15</v>
      </c>
      <c r="E79" s="30"/>
      <c r="F79" s="30"/>
      <c r="G79" s="32">
        <f>+G80</f>
        <v>4214900</v>
      </c>
      <c r="H79" s="32">
        <f t="shared" ref="H79:O79" si="49">+H80</f>
        <v>4214900</v>
      </c>
      <c r="I79" s="32">
        <f t="shared" si="49"/>
        <v>0</v>
      </c>
      <c r="J79" s="32">
        <f t="shared" si="49"/>
        <v>0</v>
      </c>
      <c r="K79" s="32">
        <f t="shared" si="49"/>
        <v>467309</v>
      </c>
      <c r="L79" s="32">
        <f t="shared" si="49"/>
        <v>679867</v>
      </c>
      <c r="M79" s="32">
        <f t="shared" si="49"/>
        <v>680818</v>
      </c>
      <c r="N79" s="32">
        <f t="shared" si="49"/>
        <v>681770</v>
      </c>
      <c r="O79" s="32">
        <f t="shared" si="49"/>
        <v>1705136</v>
      </c>
      <c r="P79" s="32"/>
    </row>
    <row r="80" spans="1:16" ht="24" x14ac:dyDescent="0.2">
      <c r="A80" s="1"/>
      <c r="B80" s="1" t="s">
        <v>144</v>
      </c>
      <c r="C80" s="9" t="s">
        <v>146</v>
      </c>
      <c r="D80" s="1" t="s">
        <v>1</v>
      </c>
      <c r="E80" s="1"/>
      <c r="F80" s="1"/>
      <c r="G80" s="4">
        <f t="shared" ref="G80:O80" si="50">SUM(G81:G81)</f>
        <v>4214900</v>
      </c>
      <c r="H80" s="4">
        <f t="shared" si="50"/>
        <v>4214900</v>
      </c>
      <c r="I80" s="4">
        <f t="shared" si="50"/>
        <v>0</v>
      </c>
      <c r="J80" s="4">
        <f t="shared" si="50"/>
        <v>0</v>
      </c>
      <c r="K80" s="4">
        <f t="shared" si="50"/>
        <v>467309</v>
      </c>
      <c r="L80" s="4">
        <f t="shared" si="50"/>
        <v>679867</v>
      </c>
      <c r="M80" s="4">
        <f t="shared" si="50"/>
        <v>680818</v>
      </c>
      <c r="N80" s="4">
        <f t="shared" si="50"/>
        <v>681770</v>
      </c>
      <c r="O80" s="4">
        <f t="shared" si="50"/>
        <v>1705136</v>
      </c>
      <c r="P80" s="4"/>
    </row>
    <row r="81" spans="1:16" x14ac:dyDescent="0.2">
      <c r="A81" s="15">
        <v>45</v>
      </c>
      <c r="B81" s="15" t="s">
        <v>145</v>
      </c>
      <c r="C81" s="17" t="s">
        <v>4</v>
      </c>
      <c r="D81" s="15" t="s">
        <v>2</v>
      </c>
      <c r="E81" s="15" t="s">
        <v>121</v>
      </c>
      <c r="F81" s="15" t="s">
        <v>10</v>
      </c>
      <c r="G81" s="16">
        <f t="shared" ref="G81" si="51">+H81+I81</f>
        <v>4214900</v>
      </c>
      <c r="H81" s="14">
        <v>4214900</v>
      </c>
      <c r="I81" s="14">
        <v>0</v>
      </c>
      <c r="J81" s="16"/>
      <c r="K81" s="16">
        <v>467309</v>
      </c>
      <c r="L81" s="16">
        <v>679867</v>
      </c>
      <c r="M81" s="16">
        <v>680818</v>
      </c>
      <c r="N81" s="16">
        <v>681770</v>
      </c>
      <c r="O81" s="16">
        <v>1705136</v>
      </c>
      <c r="P81" s="16"/>
    </row>
    <row r="82" spans="1:16" ht="24" x14ac:dyDescent="0.2">
      <c r="A82" s="6"/>
      <c r="B82" s="6" t="s">
        <v>147</v>
      </c>
      <c r="C82" s="8" t="s">
        <v>148</v>
      </c>
      <c r="D82" s="6" t="s">
        <v>0</v>
      </c>
      <c r="E82" s="6"/>
      <c r="F82" s="6"/>
      <c r="G82" s="7">
        <v>2493503.4</v>
      </c>
      <c r="H82" s="7">
        <f>+H83</f>
        <v>2493503.4</v>
      </c>
      <c r="I82" s="7">
        <f>+I83+I102</f>
        <v>0</v>
      </c>
      <c r="J82" s="7">
        <f>+J83+J102</f>
        <v>0</v>
      </c>
      <c r="K82" s="7">
        <v>498700</v>
      </c>
      <c r="L82" s="7">
        <v>498700</v>
      </c>
      <c r="M82" s="7">
        <v>498700</v>
      </c>
      <c r="N82" s="7">
        <v>498700</v>
      </c>
      <c r="O82" s="7">
        <v>498703.4</v>
      </c>
      <c r="P82" s="7"/>
    </row>
    <row r="83" spans="1:16" ht="24" x14ac:dyDescent="0.2">
      <c r="A83" s="30"/>
      <c r="B83" s="30" t="s">
        <v>158</v>
      </c>
      <c r="C83" s="31" t="s">
        <v>157</v>
      </c>
      <c r="D83" s="30" t="s">
        <v>15</v>
      </c>
      <c r="E83" s="30"/>
      <c r="F83" s="30"/>
      <c r="G83" s="32">
        <f t="shared" ref="G83:O83" si="52">+G84+G89+G91+G93+G95+G100</f>
        <v>1053127</v>
      </c>
      <c r="H83" s="32">
        <f t="shared" si="52"/>
        <v>2493503.4</v>
      </c>
      <c r="I83" s="32">
        <f t="shared" si="52"/>
        <v>0</v>
      </c>
      <c r="J83" s="32">
        <f t="shared" si="52"/>
        <v>0</v>
      </c>
      <c r="K83" s="32">
        <f t="shared" si="52"/>
        <v>117015</v>
      </c>
      <c r="L83" s="32">
        <f t="shared" si="52"/>
        <v>234028</v>
      </c>
      <c r="M83" s="32">
        <f t="shared" si="52"/>
        <v>234028</v>
      </c>
      <c r="N83" s="32">
        <f t="shared" si="52"/>
        <v>234028</v>
      </c>
      <c r="O83" s="32">
        <f t="shared" si="52"/>
        <v>234028</v>
      </c>
      <c r="P83" s="32"/>
    </row>
    <row r="84" spans="1:16" x14ac:dyDescent="0.2">
      <c r="A84" s="1"/>
      <c r="B84" s="1" t="s">
        <v>159</v>
      </c>
      <c r="C84" s="9" t="s">
        <v>148</v>
      </c>
      <c r="D84" s="1" t="s">
        <v>1</v>
      </c>
      <c r="E84" s="1"/>
      <c r="F84" s="1"/>
      <c r="G84" s="4">
        <f>+G85+G86</f>
        <v>1053127</v>
      </c>
      <c r="H84" s="4">
        <v>2493503.4</v>
      </c>
      <c r="I84" s="4">
        <f t="shared" ref="I84:O84" si="53">SUM(I85:I88)</f>
        <v>0</v>
      </c>
      <c r="J84" s="4">
        <f t="shared" si="53"/>
        <v>0</v>
      </c>
      <c r="K84" s="4">
        <f t="shared" si="53"/>
        <v>117015</v>
      </c>
      <c r="L84" s="4">
        <f t="shared" si="53"/>
        <v>234028</v>
      </c>
      <c r="M84" s="4">
        <f t="shared" si="53"/>
        <v>234028</v>
      </c>
      <c r="N84" s="4">
        <f t="shared" si="53"/>
        <v>234028</v>
      </c>
      <c r="O84" s="4">
        <f t="shared" si="53"/>
        <v>234028</v>
      </c>
      <c r="P84" s="4"/>
    </row>
    <row r="85" spans="1:16" x14ac:dyDescent="0.2">
      <c r="A85" s="15">
        <v>46</v>
      </c>
      <c r="B85" s="15" t="s">
        <v>164</v>
      </c>
      <c r="C85" s="17" t="s">
        <v>160</v>
      </c>
      <c r="D85" s="15" t="s">
        <v>2</v>
      </c>
      <c r="E85" s="15" t="s">
        <v>162</v>
      </c>
      <c r="F85" s="15" t="s">
        <v>10</v>
      </c>
      <c r="G85" s="16">
        <f t="shared" ref="G85:G86" si="54">+H85+I85</f>
        <v>783127</v>
      </c>
      <c r="H85" s="14">
        <v>783127</v>
      </c>
      <c r="I85" s="14">
        <v>0</v>
      </c>
      <c r="J85" s="16"/>
      <c r="K85" s="16">
        <v>87015</v>
      </c>
      <c r="L85" s="16">
        <v>174028</v>
      </c>
      <c r="M85" s="16">
        <v>174028</v>
      </c>
      <c r="N85" s="16">
        <v>174028</v>
      </c>
      <c r="O85" s="16">
        <v>174028</v>
      </c>
      <c r="P85" s="16"/>
    </row>
    <row r="86" spans="1:16" x14ac:dyDescent="0.2">
      <c r="A86" s="15">
        <v>47</v>
      </c>
      <c r="B86" s="15" t="s">
        <v>165</v>
      </c>
      <c r="C86" s="17" t="s">
        <v>161</v>
      </c>
      <c r="D86" s="15" t="s">
        <v>2</v>
      </c>
      <c r="E86" s="15" t="s">
        <v>163</v>
      </c>
      <c r="F86" s="15" t="s">
        <v>10</v>
      </c>
      <c r="G86" s="16">
        <f t="shared" si="54"/>
        <v>270000</v>
      </c>
      <c r="H86" s="14">
        <v>270000</v>
      </c>
      <c r="I86" s="14">
        <v>0</v>
      </c>
      <c r="J86" s="16"/>
      <c r="K86" s="16">
        <v>30000</v>
      </c>
      <c r="L86" s="16">
        <v>60000</v>
      </c>
      <c r="M86" s="16">
        <v>60000</v>
      </c>
      <c r="N86" s="16">
        <v>60000</v>
      </c>
      <c r="O86" s="16">
        <v>60000</v>
      </c>
      <c r="P86" s="16"/>
    </row>
  </sheetData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metelko</cp:lastModifiedBy>
  <cp:lastPrinted>2023-03-03T10:12:42Z</cp:lastPrinted>
  <dcterms:created xsi:type="dcterms:W3CDTF">2017-02-15T08:56:09Z</dcterms:created>
  <dcterms:modified xsi:type="dcterms:W3CDTF">2023-12-01T08:31:16Z</dcterms:modified>
</cp:coreProperties>
</file>