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2014-2020\12 OBVEŠČANJE &amp; OBJAVLJANJE\2023\33. Akcijski načrt SNV_IUMV\"/>
    </mc:Choice>
  </mc:AlternateContent>
  <bookViews>
    <workbookView xWindow="0" yWindow="0" windowWidth="25140" windowHeight="11190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" sheetId="9" r:id="rId5"/>
  </sheets>
  <definedNames>
    <definedName name="_xlnm._FilterDatabase" localSheetId="4" hidden="1">AN!$A$3:$P$72</definedName>
  </definedNames>
  <calcPr calcId="162913"/>
</workbook>
</file>

<file path=xl/calcChain.xml><?xml version="1.0" encoding="utf-8"?>
<calcChain xmlns="http://schemas.openxmlformats.org/spreadsheetml/2006/main">
  <c r="N39" i="9" l="1"/>
  <c r="I39" i="9"/>
  <c r="G39" i="9" s="1"/>
  <c r="I66" i="9"/>
  <c r="G66" i="9" s="1"/>
  <c r="M37" i="9" l="1"/>
  <c r="O71" i="9" l="1"/>
  <c r="O70" i="9" s="1"/>
  <c r="N71" i="9"/>
  <c r="N70" i="9" s="1"/>
  <c r="M71" i="9"/>
  <c r="M70" i="9" s="1"/>
  <c r="L71" i="9"/>
  <c r="L70" i="9" s="1"/>
  <c r="K71" i="9"/>
  <c r="K70" i="9" s="1"/>
  <c r="J71" i="9"/>
  <c r="I71" i="9"/>
  <c r="H71" i="9"/>
  <c r="H70" i="9" s="1"/>
  <c r="G71" i="9"/>
  <c r="G70" i="9" s="1"/>
  <c r="J70" i="9"/>
  <c r="J69" i="9" s="1"/>
  <c r="I70" i="9"/>
  <c r="I69" i="9" s="1"/>
  <c r="I68" i="9"/>
  <c r="I67" i="9" s="1"/>
  <c r="O67" i="9"/>
  <c r="N67" i="9"/>
  <c r="M67" i="9"/>
  <c r="L67" i="9"/>
  <c r="K67" i="9"/>
  <c r="J67" i="9"/>
  <c r="H67" i="9"/>
  <c r="G65" i="9"/>
  <c r="O65" i="9"/>
  <c r="N65" i="9"/>
  <c r="N61" i="9" s="1"/>
  <c r="M65" i="9"/>
  <c r="L65" i="9"/>
  <c r="K65" i="9"/>
  <c r="J65" i="9"/>
  <c r="H65" i="9"/>
  <c r="H61" i="9" s="1"/>
  <c r="I64" i="9"/>
  <c r="G64" i="9" s="1"/>
  <c r="I63" i="9"/>
  <c r="G63" i="9" s="1"/>
  <c r="O62" i="9"/>
  <c r="N62" i="9"/>
  <c r="M62" i="9"/>
  <c r="L62" i="9"/>
  <c r="K62" i="9"/>
  <c r="J62" i="9"/>
  <c r="H62" i="9"/>
  <c r="I60" i="9"/>
  <c r="I59" i="9" s="1"/>
  <c r="O59" i="9"/>
  <c r="N59" i="9"/>
  <c r="M59" i="9"/>
  <c r="L59" i="9"/>
  <c r="K59" i="9"/>
  <c r="J59" i="9"/>
  <c r="H59" i="9"/>
  <c r="I58" i="9"/>
  <c r="G58" i="9" s="1"/>
  <c r="G57" i="9" s="1"/>
  <c r="O57" i="9"/>
  <c r="N57" i="9"/>
  <c r="M57" i="9"/>
  <c r="L57" i="9"/>
  <c r="K57" i="9"/>
  <c r="J57" i="9"/>
  <c r="H57" i="9"/>
  <c r="I56" i="9"/>
  <c r="I55" i="9" s="1"/>
  <c r="O55" i="9"/>
  <c r="N55" i="9"/>
  <c r="M55" i="9"/>
  <c r="L55" i="9"/>
  <c r="K55" i="9"/>
  <c r="J55" i="9"/>
  <c r="H55" i="9"/>
  <c r="I54" i="9"/>
  <c r="G54" i="9" s="1"/>
  <c r="I53" i="9"/>
  <c r="G53" i="9" s="1"/>
  <c r="I52" i="9"/>
  <c r="G52" i="9" s="1"/>
  <c r="O51" i="9"/>
  <c r="N51" i="9"/>
  <c r="M51" i="9"/>
  <c r="L51" i="9"/>
  <c r="K51" i="9"/>
  <c r="J51" i="9"/>
  <c r="H51" i="9"/>
  <c r="H50" i="9"/>
  <c r="I49" i="9"/>
  <c r="G49" i="9" s="1"/>
  <c r="O48" i="9"/>
  <c r="N48" i="9"/>
  <c r="M48" i="9"/>
  <c r="L48" i="9"/>
  <c r="K48" i="9"/>
  <c r="J48" i="9"/>
  <c r="I47" i="9"/>
  <c r="G47" i="9" s="1"/>
  <c r="G46" i="9" s="1"/>
  <c r="O46" i="9"/>
  <c r="N46" i="9"/>
  <c r="M46" i="9"/>
  <c r="L46" i="9"/>
  <c r="K46" i="9"/>
  <c r="J46" i="9"/>
  <c r="H46" i="9"/>
  <c r="M45" i="9"/>
  <c r="M43" i="9" s="1"/>
  <c r="K45" i="9"/>
  <c r="I45" i="9"/>
  <c r="G45" i="9" s="1"/>
  <c r="I44" i="9"/>
  <c r="G44" i="9" s="1"/>
  <c r="O43" i="9"/>
  <c r="N43" i="9"/>
  <c r="L43" i="9"/>
  <c r="K43" i="9"/>
  <c r="J43" i="9"/>
  <c r="H43" i="9"/>
  <c r="I42" i="9"/>
  <c r="I41" i="9" s="1"/>
  <c r="G42" i="9"/>
  <c r="G41" i="9" s="1"/>
  <c r="O41" i="9"/>
  <c r="N41" i="9"/>
  <c r="M41" i="9"/>
  <c r="L41" i="9"/>
  <c r="K41" i="9"/>
  <c r="J41" i="9"/>
  <c r="H41" i="9"/>
  <c r="I40" i="9"/>
  <c r="G40" i="9" s="1"/>
  <c r="I38" i="9"/>
  <c r="G38" i="9" s="1"/>
  <c r="I37" i="9"/>
  <c r="G37" i="9" s="1"/>
  <c r="I36" i="9"/>
  <c r="G36" i="9" s="1"/>
  <c r="I35" i="9"/>
  <c r="G35" i="9" s="1"/>
  <c r="O34" i="9"/>
  <c r="N34" i="9"/>
  <c r="M34" i="9"/>
  <c r="L34" i="9"/>
  <c r="K34" i="9"/>
  <c r="J34" i="9"/>
  <c r="H34" i="9"/>
  <c r="I31" i="9"/>
  <c r="G31" i="9" s="1"/>
  <c r="G30" i="9" s="1"/>
  <c r="G29" i="9" s="1"/>
  <c r="O30" i="9"/>
  <c r="O29" i="9" s="1"/>
  <c r="N30" i="9"/>
  <c r="N29" i="9" s="1"/>
  <c r="M30" i="9"/>
  <c r="M29" i="9" s="1"/>
  <c r="L30" i="9"/>
  <c r="L29" i="9" s="1"/>
  <c r="K30" i="9"/>
  <c r="K29" i="9" s="1"/>
  <c r="J30" i="9"/>
  <c r="J29" i="9" s="1"/>
  <c r="H30" i="9"/>
  <c r="H29" i="9" s="1"/>
  <c r="I28" i="9"/>
  <c r="G28" i="9" s="1"/>
  <c r="G27" i="9" s="1"/>
  <c r="O27" i="9"/>
  <c r="N27" i="9"/>
  <c r="M27" i="9"/>
  <c r="L27" i="9"/>
  <c r="K27" i="9"/>
  <c r="J27" i="9"/>
  <c r="H27" i="9"/>
  <c r="I26" i="9"/>
  <c r="G26" i="9" s="1"/>
  <c r="I25" i="9"/>
  <c r="G25" i="9" s="1"/>
  <c r="I24" i="9"/>
  <c r="G24" i="9" s="1"/>
  <c r="O23" i="9"/>
  <c r="N23" i="9"/>
  <c r="M23" i="9"/>
  <c r="L23" i="9"/>
  <c r="K23" i="9"/>
  <c r="J23" i="9"/>
  <c r="H23" i="9"/>
  <c r="I22" i="9"/>
  <c r="I21" i="9" s="1"/>
  <c r="O21" i="9"/>
  <c r="N21" i="9"/>
  <c r="M21" i="9"/>
  <c r="L21" i="9"/>
  <c r="K21" i="9"/>
  <c r="J21" i="9"/>
  <c r="H21" i="9"/>
  <c r="I18" i="9"/>
  <c r="I17" i="9" s="1"/>
  <c r="I16" i="9" s="1"/>
  <c r="O17" i="9"/>
  <c r="O16" i="9" s="1"/>
  <c r="N17" i="9"/>
  <c r="N16" i="9" s="1"/>
  <c r="M17" i="9"/>
  <c r="M16" i="9" s="1"/>
  <c r="L17" i="9"/>
  <c r="L16" i="9" s="1"/>
  <c r="K17" i="9"/>
  <c r="K16" i="9" s="1"/>
  <c r="J17" i="9"/>
  <c r="J16" i="9" s="1"/>
  <c r="H17" i="9"/>
  <c r="H16" i="9" s="1"/>
  <c r="I15" i="9"/>
  <c r="G15" i="9" s="1"/>
  <c r="I14" i="9"/>
  <c r="G14" i="9" s="1"/>
  <c r="O13" i="9"/>
  <c r="N13" i="9"/>
  <c r="M13" i="9"/>
  <c r="L13" i="9"/>
  <c r="K13" i="9"/>
  <c r="J13" i="9"/>
  <c r="H13" i="9"/>
  <c r="I12" i="9"/>
  <c r="I11" i="9"/>
  <c r="G11" i="9" s="1"/>
  <c r="O10" i="9"/>
  <c r="N10" i="9"/>
  <c r="M10" i="9"/>
  <c r="L10" i="9"/>
  <c r="K10" i="9"/>
  <c r="J10" i="9"/>
  <c r="H10" i="9"/>
  <c r="I9" i="9"/>
  <c r="G9" i="9" s="1"/>
  <c r="I8" i="9"/>
  <c r="G8" i="9" s="1"/>
  <c r="O7" i="9"/>
  <c r="N7" i="9"/>
  <c r="M7" i="9"/>
  <c r="L7" i="9"/>
  <c r="K7" i="9"/>
  <c r="J7" i="9"/>
  <c r="H7" i="9"/>
  <c r="K61" i="9" l="1"/>
  <c r="G13" i="9"/>
  <c r="L6" i="9"/>
  <c r="L5" i="9" s="1"/>
  <c r="K6" i="9"/>
  <c r="K5" i="9" s="1"/>
  <c r="G22" i="9"/>
  <c r="G21" i="9" s="1"/>
  <c r="M20" i="9"/>
  <c r="M19" i="9" s="1"/>
  <c r="M6" i="9"/>
  <c r="M5" i="9" s="1"/>
  <c r="I30" i="9"/>
  <c r="I29" i="9" s="1"/>
  <c r="I10" i="9"/>
  <c r="N6" i="9"/>
  <c r="N5" i="9" s="1"/>
  <c r="G68" i="9"/>
  <c r="G67" i="9" s="1"/>
  <c r="M61" i="9"/>
  <c r="H6" i="9"/>
  <c r="H5" i="9" s="1"/>
  <c r="J6" i="9"/>
  <c r="J5" i="9" s="1"/>
  <c r="L20" i="9"/>
  <c r="L19" i="9" s="1"/>
  <c r="J33" i="9"/>
  <c r="G56" i="9"/>
  <c r="G55" i="9" s="1"/>
  <c r="I65" i="9"/>
  <c r="I7" i="9"/>
  <c r="O6" i="9"/>
  <c r="O5" i="9" s="1"/>
  <c r="G18" i="9"/>
  <c r="G17" i="9" s="1"/>
  <c r="G16" i="9" s="1"/>
  <c r="O20" i="9"/>
  <c r="O19" i="9" s="1"/>
  <c r="I27" i="9"/>
  <c r="O33" i="9"/>
  <c r="G43" i="9"/>
  <c r="I46" i="9"/>
  <c r="G51" i="9"/>
  <c r="G60" i="9"/>
  <c r="G59" i="9" s="1"/>
  <c r="G12" i="9"/>
  <c r="G10" i="9" s="1"/>
  <c r="I62" i="9"/>
  <c r="L61" i="9"/>
  <c r="K20" i="9"/>
  <c r="K19" i="9" s="1"/>
  <c r="K33" i="9"/>
  <c r="J20" i="9"/>
  <c r="J19" i="9" s="1"/>
  <c r="M33" i="9"/>
  <c r="O61" i="9"/>
  <c r="L33" i="9"/>
  <c r="H20" i="9"/>
  <c r="H19" i="9" s="1"/>
  <c r="N20" i="9"/>
  <c r="N19" i="9" s="1"/>
  <c r="N33" i="9"/>
  <c r="N32" i="9" s="1"/>
  <c r="J61" i="9"/>
  <c r="G62" i="9"/>
  <c r="G7" i="9"/>
  <c r="G23" i="9"/>
  <c r="G34" i="9"/>
  <c r="I23" i="9"/>
  <c r="I43" i="9"/>
  <c r="I57" i="9"/>
  <c r="H48" i="9"/>
  <c r="H33" i="9" s="1"/>
  <c r="H32" i="9" s="1"/>
  <c r="I50" i="9"/>
  <c r="I48" i="9" s="1"/>
  <c r="I13" i="9"/>
  <c r="I6" i="9" s="1"/>
  <c r="I5" i="9" s="1"/>
  <c r="I34" i="9"/>
  <c r="I51" i="9"/>
  <c r="I20" i="9" l="1"/>
  <c r="I19" i="9" s="1"/>
  <c r="K32" i="9"/>
  <c r="K4" i="9" s="1"/>
  <c r="G20" i="9"/>
  <c r="G19" i="9" s="1"/>
  <c r="G61" i="9"/>
  <c r="O32" i="9"/>
  <c r="O4" i="9" s="1"/>
  <c r="I61" i="9"/>
  <c r="N4" i="9"/>
  <c r="H4" i="9"/>
  <c r="J32" i="9"/>
  <c r="J4" i="9" s="1"/>
  <c r="M32" i="9"/>
  <c r="M4" i="9" s="1"/>
  <c r="I33" i="9"/>
  <c r="G6" i="9"/>
  <c r="G5" i="9" s="1"/>
  <c r="L32" i="9"/>
  <c r="L4" i="9" s="1"/>
  <c r="G50" i="9"/>
  <c r="G48" i="9" s="1"/>
  <c r="G33" i="9" s="1"/>
  <c r="G32" i="9" l="1"/>
  <c r="G4" i="9" s="1"/>
  <c r="I32" i="9"/>
  <c r="I4" i="9" s="1"/>
  <c r="E4" i="6"/>
  <c r="E5" i="6"/>
  <c r="E6" i="6"/>
  <c r="E7" i="6"/>
  <c r="E8" i="6"/>
  <c r="E9" i="6"/>
  <c r="C10" i="6"/>
  <c r="D10" i="6"/>
  <c r="E10" i="6"/>
  <c r="N6" i="1"/>
  <c r="N5" i="1" s="1"/>
  <c r="N3" i="1" s="1"/>
  <c r="O6" i="1"/>
  <c r="Q6" i="1"/>
  <c r="R6" i="1"/>
  <c r="R5" i="1" s="1"/>
  <c r="S6" i="1"/>
  <c r="S5" i="1" s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M19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K41" i="1" s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Q48" i="1" s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P48" i="1" s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S48" i="1" s="1"/>
  <c r="L60" i="1"/>
  <c r="L59" i="1" s="1"/>
  <c r="P61" i="1"/>
  <c r="K62" i="1"/>
  <c r="N62" i="1"/>
  <c r="O62" i="1"/>
  <c r="P62" i="1"/>
  <c r="Q62" i="1"/>
  <c r="R62" i="1"/>
  <c r="S62" i="1"/>
  <c r="L63" i="1"/>
  <c r="O64" i="1"/>
  <c r="K64" i="1" s="1"/>
  <c r="L64" i="1" s="1"/>
  <c r="L65" i="1"/>
  <c r="M65" i="1" s="1"/>
  <c r="M62" i="1" s="1"/>
  <c r="P66" i="1"/>
  <c r="K66" i="1" s="1"/>
  <c r="L67" i="1"/>
  <c r="N69" i="1"/>
  <c r="Q69" i="1"/>
  <c r="R69" i="1"/>
  <c r="S69" i="1"/>
  <c r="O70" i="1"/>
  <c r="P70" i="1"/>
  <c r="P69" i="1"/>
  <c r="K71" i="1"/>
  <c r="L73" i="1"/>
  <c r="M73" i="1"/>
  <c r="N74" i="1"/>
  <c r="K74" i="1" s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N81" i="1"/>
  <c r="K81" i="1" s="1"/>
  <c r="L81" i="1" s="1"/>
  <c r="O81" i="1"/>
  <c r="K82" i="1"/>
  <c r="O83" i="1"/>
  <c r="K83" i="1" s="1"/>
  <c r="L83" i="1" s="1"/>
  <c r="K84" i="1"/>
  <c r="O85" i="1"/>
  <c r="P85" i="1"/>
  <c r="K86" i="1"/>
  <c r="O87" i="1"/>
  <c r="P87" i="1"/>
  <c r="K88" i="1"/>
  <c r="K89" i="1"/>
  <c r="N90" i="1"/>
  <c r="N76" i="1" s="1"/>
  <c r="O90" i="1"/>
  <c r="P90" i="1"/>
  <c r="Q90" i="1"/>
  <c r="R90" i="1"/>
  <c r="S90" i="1"/>
  <c r="S76" i="1" s="1"/>
  <c r="K91" i="1"/>
  <c r="L91" i="1" s="1"/>
  <c r="L90" i="1" s="1"/>
  <c r="O92" i="1"/>
  <c r="Q92" i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/>
  <c r="O102" i="1"/>
  <c r="P102" i="1" s="1"/>
  <c r="K103" i="1"/>
  <c r="L103" i="1" s="1"/>
  <c r="M103" i="1" s="1"/>
  <c r="N104" i="1"/>
  <c r="K104" i="1" s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N109" i="1" s="1"/>
  <c r="O110" i="1"/>
  <c r="O109" i="1"/>
  <c r="P110" i="1"/>
  <c r="Q110" i="1"/>
  <c r="R110" i="1"/>
  <c r="R109" i="1" s="1"/>
  <c r="R3" i="1" s="1"/>
  <c r="S110" i="1"/>
  <c r="S109" i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L110" i="1"/>
  <c r="L109" i="1" s="1"/>
  <c r="AF108" i="1" s="1"/>
  <c r="K112" i="1"/>
  <c r="N112" i="1"/>
  <c r="O112" i="1"/>
  <c r="P112" i="1"/>
  <c r="P109" i="1" s="1"/>
  <c r="Q112" i="1"/>
  <c r="R112" i="1"/>
  <c r="S112" i="1"/>
  <c r="L113" i="1"/>
  <c r="O114" i="1"/>
  <c r="Q114" i="1" s="1"/>
  <c r="AE115" i="1"/>
  <c r="AF115" i="1"/>
  <c r="K4" i="3"/>
  <c r="M8" i="3"/>
  <c r="N8" i="3"/>
  <c r="O8" i="3"/>
  <c r="O7" i="3" s="1"/>
  <c r="O5" i="3" s="1"/>
  <c r="P8" i="3"/>
  <c r="P7" i="3" s="1"/>
  <c r="P5" i="3" s="1"/>
  <c r="Q8" i="3"/>
  <c r="Q7" i="3" s="1"/>
  <c r="Q5" i="3" s="1"/>
  <c r="R8" i="3"/>
  <c r="U8" i="3"/>
  <c r="J9" i="3"/>
  <c r="J8" i="3"/>
  <c r="K9" i="3"/>
  <c r="U9" i="3"/>
  <c r="K11" i="3"/>
  <c r="L11" i="3"/>
  <c r="K13" i="3"/>
  <c r="L13" i="3"/>
  <c r="K15" i="3"/>
  <c r="L15" i="3" s="1"/>
  <c r="K17" i="3"/>
  <c r="L17" i="3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K29" i="3"/>
  <c r="L30" i="3"/>
  <c r="L29" i="3" s="1"/>
  <c r="K32" i="3"/>
  <c r="L32" i="3"/>
  <c r="J35" i="3"/>
  <c r="M35" i="3"/>
  <c r="N35" i="3"/>
  <c r="O35" i="3"/>
  <c r="P35" i="3"/>
  <c r="Q35" i="3"/>
  <c r="R35" i="3"/>
  <c r="K36" i="3"/>
  <c r="K38" i="3"/>
  <c r="K35" i="3"/>
  <c r="L38" i="3"/>
  <c r="J40" i="3"/>
  <c r="J7" i="3" s="1"/>
  <c r="J5" i="3" s="1"/>
  <c r="M40" i="3"/>
  <c r="M7" i="3" s="1"/>
  <c r="M5" i="3" s="1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K43" i="3"/>
  <c r="L46" i="3"/>
  <c r="J46" i="3" s="1"/>
  <c r="J4" i="3" s="1"/>
  <c r="S4" i="3" s="1"/>
  <c r="J57" i="3"/>
  <c r="N58" i="3"/>
  <c r="J59" i="3"/>
  <c r="J58" i="3"/>
  <c r="M59" i="3"/>
  <c r="M58" i="3" s="1"/>
  <c r="N59" i="3"/>
  <c r="O59" i="3"/>
  <c r="O58" i="3"/>
  <c r="P59" i="3"/>
  <c r="P58" i="3" s="1"/>
  <c r="Q59" i="3"/>
  <c r="Q58" i="3"/>
  <c r="R59" i="3"/>
  <c r="R58" i="3"/>
  <c r="R56" i="3" s="1"/>
  <c r="K60" i="3"/>
  <c r="K59" i="3" s="1"/>
  <c r="K58" i="3" s="1"/>
  <c r="L60" i="3"/>
  <c r="L59" i="3"/>
  <c r="L58" i="3"/>
  <c r="K62" i="3"/>
  <c r="K55" i="3"/>
  <c r="J64" i="3"/>
  <c r="M64" i="3"/>
  <c r="N64" i="3"/>
  <c r="N63" i="3" s="1"/>
  <c r="O64" i="3"/>
  <c r="P64" i="3"/>
  <c r="Q64" i="3"/>
  <c r="R64" i="3"/>
  <c r="K65" i="3"/>
  <c r="L65" i="3"/>
  <c r="K67" i="3"/>
  <c r="L67" i="3"/>
  <c r="J69" i="3"/>
  <c r="M69" i="3"/>
  <c r="N69" i="3"/>
  <c r="O69" i="3"/>
  <c r="P69" i="3"/>
  <c r="P63" i="3" s="1"/>
  <c r="Q69" i="3"/>
  <c r="Q63" i="3" s="1"/>
  <c r="R69" i="3"/>
  <c r="K70" i="3"/>
  <c r="J71" i="3"/>
  <c r="M71" i="3"/>
  <c r="M63" i="3"/>
  <c r="N71" i="3"/>
  <c r="O71" i="3"/>
  <c r="P71" i="3"/>
  <c r="Q71" i="3"/>
  <c r="R71" i="3"/>
  <c r="K72" i="3"/>
  <c r="K74" i="3"/>
  <c r="K76" i="3"/>
  <c r="L76" i="3"/>
  <c r="K78" i="3"/>
  <c r="L78" i="3" s="1"/>
  <c r="J82" i="3"/>
  <c r="M82" i="3"/>
  <c r="N82" i="3"/>
  <c r="O82" i="3"/>
  <c r="O63" i="3"/>
  <c r="P82" i="3"/>
  <c r="Q82" i="3"/>
  <c r="R82" i="3"/>
  <c r="K83" i="3"/>
  <c r="J86" i="3"/>
  <c r="J90" i="3"/>
  <c r="K90" i="3"/>
  <c r="L90" i="3"/>
  <c r="M90" i="3"/>
  <c r="N90" i="3"/>
  <c r="O90" i="3"/>
  <c r="P90" i="3"/>
  <c r="Q90" i="3"/>
  <c r="Q89" i="3" s="1"/>
  <c r="Q56" i="3" s="1"/>
  <c r="R90" i="3"/>
  <c r="R89" i="3" s="1"/>
  <c r="Q94" i="3"/>
  <c r="R94" i="3"/>
  <c r="K95" i="3"/>
  <c r="K94" i="3" s="1"/>
  <c r="K89" i="3" s="1"/>
  <c r="L95" i="3"/>
  <c r="J97" i="3"/>
  <c r="J94" i="3" s="1"/>
  <c r="K97" i="3"/>
  <c r="L97" i="3" s="1"/>
  <c r="M97" i="3"/>
  <c r="M94" i="3" s="1"/>
  <c r="N97" i="3"/>
  <c r="N94" i="3"/>
  <c r="N89" i="3" s="1"/>
  <c r="O97" i="3"/>
  <c r="O94" i="3"/>
  <c r="P97" i="3"/>
  <c r="P94" i="3"/>
  <c r="J99" i="3"/>
  <c r="M99" i="3"/>
  <c r="N99" i="3"/>
  <c r="O99" i="3"/>
  <c r="O89" i="3" s="1"/>
  <c r="O56" i="3" s="1"/>
  <c r="P99" i="3"/>
  <c r="Q99" i="3"/>
  <c r="R99" i="3"/>
  <c r="K100" i="3"/>
  <c r="K99" i="3"/>
  <c r="L100" i="3"/>
  <c r="L99" i="3" s="1"/>
  <c r="L89" i="1"/>
  <c r="M89" i="1"/>
  <c r="M51" i="1"/>
  <c r="L36" i="3"/>
  <c r="K31" i="1"/>
  <c r="K82" i="3"/>
  <c r="L83" i="3"/>
  <c r="L82" i="3"/>
  <c r="L55" i="1"/>
  <c r="M55" i="1" s="1"/>
  <c r="M107" i="1"/>
  <c r="L86" i="1"/>
  <c r="M86" i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L52" i="1"/>
  <c r="R48" i="1"/>
  <c r="R63" i="3"/>
  <c r="K109" i="1"/>
  <c r="AE108" i="1"/>
  <c r="L78" i="1"/>
  <c r="M78" i="1"/>
  <c r="M67" i="1"/>
  <c r="J89" i="3"/>
  <c r="K69" i="3"/>
  <c r="L70" i="3"/>
  <c r="L69" i="3"/>
  <c r="L62" i="3"/>
  <c r="J62" i="3" s="1"/>
  <c r="J55" i="3"/>
  <c r="K19" i="1"/>
  <c r="L24" i="1"/>
  <c r="M24" i="1" s="1"/>
  <c r="M93" i="1"/>
  <c r="M52" i="1"/>
  <c r="S3" i="1"/>
  <c r="L53" i="1"/>
  <c r="M53" i="1" s="1"/>
  <c r="M64" i="1"/>
  <c r="M37" i="1"/>
  <c r="M36" i="1"/>
  <c r="P89" i="3"/>
  <c r="L41" i="1"/>
  <c r="M41" i="1" s="1"/>
  <c r="P21" i="1"/>
  <c r="L95" i="1"/>
  <c r="K100" i="1"/>
  <c r="M101" i="1"/>
  <c r="M100" i="1" s="1"/>
  <c r="M89" i="3"/>
  <c r="M56" i="3" s="1"/>
  <c r="L4" i="3"/>
  <c r="L104" i="1"/>
  <c r="M104" i="1"/>
  <c r="R76" i="1"/>
  <c r="L62" i="1"/>
  <c r="L56" i="1"/>
  <c r="N48" i="1"/>
  <c r="L35" i="3"/>
  <c r="L72" i="3"/>
  <c r="J2" i="3"/>
  <c r="Q109" i="1"/>
  <c r="L88" i="1"/>
  <c r="M88" i="1" s="1"/>
  <c r="L84" i="1"/>
  <c r="M84" i="1"/>
  <c r="L80" i="1"/>
  <c r="M80" i="1" s="1"/>
  <c r="Q76" i="1"/>
  <c r="L74" i="1"/>
  <c r="M74" i="1"/>
  <c r="K49" i="1"/>
  <c r="L50" i="1"/>
  <c r="M50" i="1" s="1"/>
  <c r="L49" i="1"/>
  <c r="M98" i="1"/>
  <c r="M97" i="1"/>
  <c r="L64" i="3"/>
  <c r="L112" i="1"/>
  <c r="M113" i="1"/>
  <c r="M112" i="1"/>
  <c r="M109" i="1" s="1"/>
  <c r="M83" i="1"/>
  <c r="M34" i="1"/>
  <c r="M31" i="1" s="1"/>
  <c r="Q5" i="1"/>
  <c r="Q3" i="1"/>
  <c r="L26" i="3"/>
  <c r="L25" i="3"/>
  <c r="K64" i="3"/>
  <c r="M95" i="1"/>
  <c r="M3" i="3" l="1"/>
  <c r="L94" i="1"/>
  <c r="M94" i="1" s="1"/>
  <c r="N7" i="3"/>
  <c r="N5" i="3" s="1"/>
  <c r="K90" i="1"/>
  <c r="L19" i="1"/>
  <c r="M99" i="1"/>
  <c r="L94" i="3"/>
  <c r="R7" i="3"/>
  <c r="R5" i="3" s="1"/>
  <c r="R3" i="3" s="1"/>
  <c r="P76" i="1"/>
  <c r="O3" i="3"/>
  <c r="N56" i="3"/>
  <c r="P56" i="3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L6" i="1"/>
  <c r="L5" i="1" s="1"/>
  <c r="M7" i="1"/>
  <c r="M91" i="1"/>
  <c r="M90" i="1" s="1"/>
  <c r="L74" i="3"/>
  <c r="L71" i="3" s="1"/>
  <c r="L63" i="3" s="1"/>
  <c r="K71" i="3"/>
  <c r="K63" i="3" s="1"/>
  <c r="K56" i="3" s="1"/>
  <c r="T55" i="3" s="1"/>
  <c r="J63" i="3"/>
  <c r="J56" i="3" s="1"/>
  <c r="S55" i="3" s="1"/>
  <c r="L9" i="3"/>
  <c r="L8" i="3" s="1"/>
  <c r="K8" i="3"/>
  <c r="Q3" i="3"/>
  <c r="M54" i="1"/>
  <c r="M49" i="1" s="1"/>
  <c r="O5" i="1"/>
  <c r="P3" i="3"/>
  <c r="M81" i="1"/>
  <c r="O69" i="1"/>
  <c r="K70" i="1"/>
  <c r="L66" i="1"/>
  <c r="M66" i="1"/>
  <c r="K40" i="3"/>
  <c r="L41" i="3"/>
  <c r="L40" i="3" s="1"/>
  <c r="J3" i="3"/>
  <c r="S2" i="3" s="1"/>
  <c r="L89" i="3"/>
  <c r="L2" i="1"/>
  <c r="K47" i="1"/>
  <c r="L79" i="1"/>
  <c r="M79" i="1" s="1"/>
  <c r="O48" i="1"/>
  <c r="P6" i="1"/>
  <c r="P5" i="1" s="1"/>
  <c r="P3" i="1" s="1"/>
  <c r="L55" i="3"/>
  <c r="L2" i="3" s="1"/>
  <c r="P30" i="1"/>
  <c r="K7" i="3" l="1"/>
  <c r="K5" i="3" s="1"/>
  <c r="AE5" i="1"/>
  <c r="M82" i="1"/>
  <c r="M77" i="1" s="1"/>
  <c r="M76" i="1" s="1"/>
  <c r="M47" i="1"/>
  <c r="M2" i="1" s="1"/>
  <c r="K2" i="1"/>
  <c r="L7" i="3"/>
  <c r="L5" i="3" s="1"/>
  <c r="L3" i="3" s="1"/>
  <c r="L3" i="1"/>
  <c r="AF3" i="1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M3" i="1" l="1"/>
  <c r="AE47" i="1"/>
  <c r="AE3" i="1"/>
  <c r="T4" i="3"/>
  <c r="K3" i="3"/>
  <c r="T2" i="3" s="1"/>
</calcChain>
</file>

<file path=xl/sharedStrings.xml><?xml version="1.0" encoding="utf-8"?>
<sst xmlns="http://schemas.openxmlformats.org/spreadsheetml/2006/main" count="2103" uniqueCount="980">
  <si>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</si>
  <si>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</si>
  <si>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</si>
  <si>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</si>
  <si>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</si>
  <si>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</si>
  <si>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</si>
  <si>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</si>
  <si>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</si>
  <si>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</si>
  <si>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</si>
  <si>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</si>
  <si>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</si>
  <si>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</si>
  <si>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</si>
  <si>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</si>
  <si>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</si>
  <si>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</si>
  <si>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</si>
  <si>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</si>
  <si>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</si>
  <si>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</si>
  <si>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</si>
  <si>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</si>
  <si>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</si>
  <si>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</si>
  <si>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</si>
  <si>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</si>
  <si>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</si>
  <si>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</si>
  <si>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</si>
  <si>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</si>
  <si>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</si>
  <si>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</si>
  <si>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</si>
  <si>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</si>
  <si>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</si>
  <si>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</si>
  <si>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</si>
  <si>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</si>
  <si>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</si>
  <si>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</si>
  <si>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</si>
  <si>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</si>
  <si>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</si>
  <si>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</si>
  <si>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</si>
  <si>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</si>
  <si>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</si>
  <si>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</si>
  <si>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</si>
  <si>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</si>
  <si>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</si>
  <si>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</si>
  <si>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</si>
  <si>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</si>
  <si>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</si>
  <si>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</si>
  <si>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</si>
  <si>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</si>
  <si>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</si>
  <si>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</si>
  <si>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</si>
  <si>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</si>
  <si>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</si>
  <si>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</si>
  <si>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</si>
  <si>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</si>
  <si>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</si>
  <si>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</si>
  <si>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</si>
  <si>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</si>
  <si>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</si>
  <si>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</si>
  <si>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</si>
  <si>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</si>
  <si>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</si>
  <si>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</si>
  <si>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</si>
  <si>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</si>
  <si>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</si>
  <si>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</si>
  <si>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</si>
  <si>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</si>
  <si>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</si>
  <si>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</si>
  <si>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</si>
  <si>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</si>
  <si>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</si>
  <si>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</si>
  <si>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</si>
  <si>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</si>
  <si>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</si>
  <si>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</si>
  <si>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</si>
  <si>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</si>
  <si>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</si>
  <si>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</si>
  <si>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</si>
  <si>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</si>
  <si>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</si>
  <si>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</si>
  <si>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</si>
  <si>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</si>
  <si>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</si>
  <si>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</si>
  <si>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</si>
  <si>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</si>
  <si>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</si>
  <si>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</si>
  <si>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</si>
  <si>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</si>
  <si>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</si>
  <si>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</si>
  <si>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</si>
  <si>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</si>
  <si>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</si>
  <si>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</si>
  <si>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</si>
  <si>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</si>
  <si>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</si>
  <si>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</si>
  <si>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</si>
  <si>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</si>
  <si>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</si>
  <si>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</si>
  <si>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</si>
  <si>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</si>
  <si>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</si>
  <si>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</si>
  <si>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</si>
  <si>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</si>
  <si>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</si>
  <si>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</si>
  <si>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</si>
  <si>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</si>
  <si>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</si>
  <si>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</si>
  <si>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</si>
  <si>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</si>
  <si>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</si>
  <si>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</si>
  <si>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</si>
  <si>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</si>
  <si>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</si>
  <si>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</si>
  <si>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</si>
  <si>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</si>
  <si>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</si>
  <si>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</si>
  <si>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</si>
  <si>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</si>
  <si>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</si>
  <si>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</si>
  <si>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</si>
  <si>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</si>
  <si>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</si>
  <si>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</si>
  <si>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</si>
  <si>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</si>
  <si>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</si>
  <si>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</si>
  <si>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</si>
  <si>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</si>
  <si>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</si>
  <si>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</si>
  <si>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</si>
  <si>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</si>
  <si>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</si>
  <si>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</si>
  <si>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</si>
  <si>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</si>
  <si>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</si>
  <si>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</si>
  <si>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</si>
  <si>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</si>
  <si>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</si>
  <si>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</si>
  <si>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</si>
  <si>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</si>
  <si>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</si>
  <si>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</si>
  <si>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</si>
  <si>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</si>
  <si>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</si>
  <si>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</si>
  <si>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</si>
  <si>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</si>
  <si>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</si>
  <si>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</si>
  <si>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</si>
  <si>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</si>
  <si>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</si>
  <si>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</si>
  <si>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</si>
  <si>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</si>
  <si>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</si>
  <si>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</si>
  <si>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</si>
  <si>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</si>
  <si>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</si>
  <si>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</si>
  <si>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</si>
  <si>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</si>
  <si>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</si>
  <si>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</si>
  <si>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</si>
  <si>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</si>
  <si>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</si>
  <si>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</si>
  <si>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</si>
  <si>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</si>
  <si>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</si>
  <si>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</si>
  <si>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</si>
  <si>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</si>
  <si>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</si>
  <si>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</si>
  <si>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</si>
  <si>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</si>
  <si>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</si>
  <si>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</si>
  <si>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</si>
  <si>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</si>
  <si>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</si>
  <si>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</si>
  <si>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</si>
  <si>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</si>
  <si>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</si>
  <si>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</si>
  <si>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</si>
  <si>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</si>
  <si>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</si>
  <si>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</si>
  <si>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</si>
  <si>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</si>
  <si>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</si>
  <si>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</si>
  <si>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</si>
  <si>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</si>
  <si>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</si>
  <si>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</si>
  <si>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</si>
  <si>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</si>
  <si>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</si>
  <si>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</si>
  <si>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</si>
  <si>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</si>
  <si>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</si>
  <si>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</si>
  <si>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</si>
  <si>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</si>
  <si>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</si>
  <si>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</si>
  <si>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</si>
  <si>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</si>
  <si>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</si>
  <si>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</si>
  <si>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</si>
  <si>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</si>
  <si>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</si>
  <si>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</si>
  <si>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</si>
  <si>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</si>
  <si>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</si>
  <si>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</si>
  <si>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</si>
  <si>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</si>
  <si>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</si>
  <si>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</si>
  <si>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</si>
  <si>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</si>
  <si>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</si>
  <si>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</si>
  <si>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</si>
  <si>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</si>
  <si>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</si>
  <si>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</si>
  <si>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</si>
  <si>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</si>
  <si>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</si>
  <si>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</si>
  <si>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</si>
  <si>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</si>
  <si>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</si>
  <si>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</si>
  <si>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</si>
  <si>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</si>
  <si>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</si>
  <si>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</si>
  <si>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</si>
  <si>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</si>
  <si>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</si>
  <si>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</si>
  <si>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</si>
  <si>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</si>
  <si>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</si>
  <si>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</si>
  <si>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</si>
  <si>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</si>
  <si>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</si>
  <si>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</si>
  <si>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</si>
  <si>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</si>
  <si>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</si>
  <si>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</si>
  <si>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</si>
  <si>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</si>
  <si>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</si>
  <si>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</si>
  <si>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</si>
  <si>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</si>
  <si>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</si>
  <si>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</si>
  <si>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</si>
  <si>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</si>
  <si>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</si>
  <si>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</si>
  <si>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</si>
  <si>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</si>
  <si>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</si>
  <si>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</si>
  <si>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</si>
  <si>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</si>
  <si>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</si>
  <si>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</si>
  <si>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</si>
  <si>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</si>
  <si>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</si>
  <si>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</si>
  <si>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</si>
  <si>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</si>
  <si>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</si>
  <si>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</si>
  <si>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</si>
  <si>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</si>
  <si>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</si>
  <si>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</si>
  <si>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</si>
  <si>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</si>
  <si>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</si>
  <si>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</si>
  <si>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</si>
  <si>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</si>
  <si>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</si>
  <si>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</si>
  <si>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</si>
  <si>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</si>
  <si>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</si>
  <si>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</si>
  <si>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</si>
  <si>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</si>
  <si>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</si>
  <si>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</si>
  <si>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</si>
  <si>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</si>
  <si>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</si>
  <si>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</si>
  <si>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</si>
  <si>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</si>
  <si>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</si>
  <si>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</si>
  <si>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</si>
  <si>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</si>
  <si>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</si>
  <si>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</si>
  <si>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</si>
  <si>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</si>
  <si>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</si>
  <si>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</si>
  <si>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</si>
  <si>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</si>
  <si>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</si>
  <si>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</si>
  <si>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</si>
  <si>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</si>
  <si>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</si>
  <si>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</si>
  <si>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</si>
  <si>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</si>
  <si>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</si>
  <si>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</si>
  <si>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</si>
  <si>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</si>
  <si>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</si>
  <si>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</si>
  <si>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</si>
  <si>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</si>
  <si>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</si>
  <si>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</si>
  <si>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</si>
  <si>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</si>
  <si>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</si>
  <si>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</si>
  <si>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</si>
  <si>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</si>
  <si>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</si>
  <si>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</si>
  <si>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</si>
  <si>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</si>
  <si>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</si>
  <si>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</si>
  <si>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</si>
  <si>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</si>
  <si>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</si>
  <si>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</si>
  <si>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</si>
  <si>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</si>
  <si>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</si>
  <si>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</si>
  <si>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</si>
  <si>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</si>
  <si>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</si>
  <si>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</si>
  <si>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</si>
  <si>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</si>
  <si>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</si>
  <si>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</si>
  <si>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</si>
  <si>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</si>
  <si>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</si>
  <si>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</si>
  <si>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</si>
  <si>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</si>
  <si>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</si>
  <si>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</si>
  <si>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</si>
  <si>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</si>
  <si>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</si>
  <si>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</si>
  <si>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</si>
  <si>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</si>
  <si>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</si>
  <si>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</si>
  <si>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</si>
  <si>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</si>
  <si>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</si>
  <si>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</si>
  <si>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</si>
  <si>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</si>
  <si>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</si>
  <si>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</si>
  <si>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</si>
  <si>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</si>
  <si>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</si>
  <si>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</si>
  <si>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</si>
  <si>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</si>
  <si>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</si>
  <si>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</si>
  <si>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</si>
  <si>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</si>
  <si>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</si>
  <si>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</si>
  <si>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</si>
  <si>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</si>
  <si>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</si>
  <si>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</si>
  <si>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</si>
  <si>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</si>
  <si>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</si>
  <si>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</si>
  <si>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</si>
  <si>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</si>
  <si>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</si>
  <si>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</si>
  <si>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</si>
  <si>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</si>
  <si>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</si>
  <si>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</si>
  <si>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</si>
  <si>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</si>
  <si>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</si>
  <si>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</si>
  <si>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</si>
  <si>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</si>
  <si>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</si>
  <si>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</si>
  <si>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</si>
  <si>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</si>
  <si>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</si>
  <si>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</si>
  <si>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</si>
  <si>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</si>
  <si>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</si>
  <si>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</si>
  <si>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</si>
  <si>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</si>
  <si>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</si>
  <si>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</si>
  <si>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</si>
  <si>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</si>
  <si>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</si>
  <si>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</si>
  <si>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</si>
  <si>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</si>
  <si>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</si>
  <si>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</si>
  <si>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</si>
  <si>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</si>
  <si>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</si>
  <si>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</si>
  <si>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</si>
  <si>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</si>
  <si>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</si>
  <si>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</si>
  <si>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</si>
  <si>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</si>
  <si>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</si>
  <si>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</si>
  <si>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</si>
  <si>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</si>
  <si>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</si>
  <si>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</si>
  <si>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</si>
  <si>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</si>
  <si>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</si>
  <si>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</si>
  <si>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</si>
  <si>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</si>
  <si>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</si>
  <si>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</si>
  <si>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</si>
  <si>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</si>
  <si>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</si>
  <si>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</si>
  <si>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</si>
  <si>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</si>
  <si>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</si>
  <si>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</si>
  <si>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</si>
  <si>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</si>
  <si>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</si>
  <si>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</si>
  <si>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</si>
  <si>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</si>
  <si>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</si>
  <si>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</si>
  <si>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</si>
  <si>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</si>
  <si>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</si>
  <si>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</si>
  <si>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</si>
  <si>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</si>
  <si>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</si>
  <si>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</si>
  <si>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</si>
  <si>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</si>
  <si>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</si>
  <si>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</si>
  <si>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</si>
  <si>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</si>
  <si>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</si>
  <si>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</si>
  <si>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</si>
  <si>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</si>
  <si>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</si>
  <si>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</si>
  <si>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</si>
  <si>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</si>
  <si>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</si>
  <si>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</si>
  <si>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</si>
  <si>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</si>
  <si>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</si>
  <si>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</si>
  <si>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</si>
  <si>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</si>
  <si>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</si>
  <si>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</si>
  <si>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</si>
  <si>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</si>
  <si>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</si>
  <si>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</si>
  <si>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</si>
  <si>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</si>
  <si>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</si>
  <si>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</si>
  <si>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</si>
  <si>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</si>
  <si>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</si>
  <si>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</si>
  <si>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</si>
  <si>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</si>
  <si>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</si>
  <si>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</si>
  <si>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</si>
  <si>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</si>
  <si>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</si>
  <si>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</si>
  <si>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</si>
  <si>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</si>
  <si>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</si>
  <si>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</si>
  <si>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</si>
  <si>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</si>
  <si>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</si>
  <si>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</si>
  <si>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</si>
  <si>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</si>
  <si>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</si>
  <si>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</si>
  <si>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</si>
  <si>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</si>
  <si>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</si>
  <si>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</si>
  <si>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</si>
  <si>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</si>
  <si>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</si>
  <si>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</si>
  <si>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</si>
  <si>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</si>
  <si>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</si>
  <si>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</si>
  <si>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</si>
  <si>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</si>
  <si>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</si>
  <si>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</si>
  <si>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</si>
  <si>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</si>
  <si>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</si>
  <si>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</si>
  <si>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</si>
  <si>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</si>
  <si>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</si>
  <si>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</si>
  <si>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</si>
  <si>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</si>
  <si>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</si>
  <si>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</si>
  <si>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</si>
  <si>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</si>
  <si>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</si>
  <si>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</si>
  <si>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</si>
  <si>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</si>
  <si>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</si>
  <si>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</si>
  <si>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</si>
  <si>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</si>
  <si>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</si>
  <si>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</si>
  <si>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</si>
  <si>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</si>
  <si>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</si>
  <si>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</si>
  <si>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</si>
  <si>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</si>
  <si>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</si>
  <si>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</si>
  <si>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</si>
  <si>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</si>
  <si>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</si>
  <si>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</si>
  <si>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</si>
  <si>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</si>
  <si>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</si>
  <si>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</si>
  <si>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</si>
  <si>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</si>
  <si>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</si>
  <si>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</si>
  <si>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</si>
  <si>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</si>
  <si>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</si>
  <si>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</si>
  <si>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</si>
  <si>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</si>
  <si>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</si>
  <si>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</si>
  <si>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</si>
  <si>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</si>
  <si>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</si>
  <si>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</si>
  <si>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</si>
  <si>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</si>
  <si>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</si>
  <si>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</si>
  <si>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</si>
  <si>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</si>
  <si>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</si>
  <si>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</si>
  <si>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</si>
  <si>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</si>
  <si>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</si>
  <si>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</si>
  <si>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</si>
  <si>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</si>
  <si>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</si>
  <si>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</si>
  <si>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</si>
  <si>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</si>
  <si>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</si>
  <si>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</si>
  <si>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</si>
  <si>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</si>
  <si>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</si>
  <si>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</si>
  <si>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</si>
  <si>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</si>
  <si>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</si>
  <si>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</si>
  <si>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</si>
  <si>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</si>
  <si>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</si>
  <si>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</si>
  <si>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</si>
  <si>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</si>
  <si>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</si>
  <si>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</si>
  <si>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</si>
  <si>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</si>
  <si>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</si>
  <si>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</si>
  <si>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</si>
  <si>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</si>
  <si>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</si>
  <si>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</si>
  <si>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</si>
  <si>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</si>
  <si>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</si>
  <si>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</si>
  <si>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</si>
  <si>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</si>
  <si>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</si>
  <si>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</si>
  <si>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</si>
  <si>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</si>
  <si>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</si>
  <si>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</si>
  <si>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</si>
  <si>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</si>
  <si>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</si>
  <si>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</si>
  <si>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</si>
  <si>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</si>
  <si>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</si>
  <si>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</si>
  <si>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</si>
  <si>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</si>
  <si>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</si>
  <si>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</si>
  <si>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</si>
  <si>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</si>
  <si>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</si>
  <si>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</si>
  <si>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</si>
  <si>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</si>
  <si>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</si>
  <si>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</si>
  <si>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</si>
  <si>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</si>
  <si>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</si>
  <si>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</si>
  <si>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</si>
  <si>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</si>
  <si>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</si>
  <si>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</si>
  <si>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</si>
  <si>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</si>
  <si>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</si>
  <si>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</si>
  <si>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</si>
  <si>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</si>
  <si>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</si>
  <si>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</si>
  <si>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</si>
  <si>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</si>
  <si>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</si>
  <si>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</si>
  <si>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</si>
  <si>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</si>
  <si>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</si>
  <si>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</si>
  <si>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</si>
  <si>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</si>
  <si>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</si>
  <si>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</si>
  <si>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</si>
  <si>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</si>
  <si>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</si>
  <si>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</si>
  <si>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</si>
  <si>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</si>
  <si>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</si>
  <si>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</si>
  <si>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</si>
  <si>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</si>
  <si>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</si>
  <si>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</si>
  <si>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</si>
  <si>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</si>
  <si>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</si>
  <si>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</si>
  <si>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</si>
  <si>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</si>
  <si>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</si>
  <si>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</si>
  <si>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</si>
  <si>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</si>
  <si>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</si>
  <si>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</si>
  <si>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</si>
  <si>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</si>
  <si>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</si>
  <si>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</si>
  <si>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</si>
  <si>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</si>
  <si>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</si>
  <si>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</si>
  <si>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</si>
  <si>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</si>
  <si>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</si>
  <si>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</si>
  <si>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</si>
  <si>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</si>
  <si>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</si>
  <si>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</si>
  <si>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</si>
  <si>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</si>
  <si>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</si>
  <si>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</si>
  <si>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</si>
  <si>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</si>
  <si>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</si>
  <si>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</si>
  <si>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</si>
  <si>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</si>
  <si>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</si>
  <si>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</si>
  <si>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</si>
  <si>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</si>
  <si>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</si>
  <si>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</si>
  <si>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</si>
  <si>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</si>
  <si>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</si>
  <si>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</si>
  <si>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</si>
  <si>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</si>
  <si>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</si>
  <si>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</si>
  <si>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Krepitev zmogljivosti</t>
  </si>
  <si>
    <t>ISF SO1+2+3
+TA</t>
  </si>
  <si>
    <t>I.SO1</t>
  </si>
  <si>
    <t>I.SO1.1</t>
  </si>
  <si>
    <t>GEN – Izmenjava informacij</t>
  </si>
  <si>
    <t>Vzdrževanje in nadaljnji razvoj SI sistema PNR</t>
  </si>
  <si>
    <t>Nadgradnja sistema za izmenjavo Prüm podatkov</t>
  </si>
  <si>
    <t>Povečanje zmogljivosti in posodobitev podatkovnega in govornega omrežja Policije</t>
  </si>
  <si>
    <t>Posodobitev informacijske strojne in programske opreme</t>
  </si>
  <si>
    <t>GEN – Forenzika</t>
  </si>
  <si>
    <t>Povečanje nacionalnih zmogljivosti za zbiranje, analizo in izmenjavo podatkov DNK v skladu s Prümskimi sklepi</t>
  </si>
  <si>
    <t>Krepitev zmogljivosti za identifikacijo tarčnih analitov za izboljšano podporo operativnemu delu in izboljšano mednarodno sodelovanje</t>
  </si>
  <si>
    <t>I.SO1.1.29</t>
  </si>
  <si>
    <t>I.SO1.1.31</t>
  </si>
  <si>
    <t>I.SO1.1.29-01</t>
  </si>
  <si>
    <t>I.SO1.1.31-01</t>
  </si>
  <si>
    <t>I.SO1.1.31-02</t>
  </si>
  <si>
    <t>CC – Spolno izkoriščanje otrok – Pomoč žrtvam</t>
  </si>
  <si>
    <t>I.SO1.3</t>
  </si>
  <si>
    <t>I.SO1.3.26</t>
  </si>
  <si>
    <t>I.SO1.3.26-01</t>
  </si>
  <si>
    <t>I.SO2</t>
  </si>
  <si>
    <t>Čezmejno sodelovanje</t>
  </si>
  <si>
    <t>I.SO2.1</t>
  </si>
  <si>
    <t>I.SO2.1.30</t>
  </si>
  <si>
    <t>Okrepitev operativnega sodelovanja z DČ EU in ZB pri preprečevanju, odkrivanju in preiskovanju hudih in organiziranih oblik kriminalitete</t>
  </si>
  <si>
    <t>I.SO2.1.30-01</t>
  </si>
  <si>
    <t>I.SO2.1.30-02</t>
  </si>
  <si>
    <t>I.SO2.1.30-03</t>
  </si>
  <si>
    <t>Učinkovito izvajanje prikritih preiskovalnih ukrepov za preiskovanje hudih in organiziranih oblik čezmejne kriminalitete</t>
  </si>
  <si>
    <t>Posodobitev in širitev centrov za mednarodno sodelovanje (nabava opreme, posodobitev in širitev centrov za mednarodno sodelovanje kot podpora čezmejnemu operativnemu policijskemu sodelovanju)</t>
  </si>
  <si>
    <t>Sodelovanje v različnih evropskih mrežah, specializiranih mrežah in strukturah sodelovanja Unije ter centrov Unije (ENFSI; PEN-MP, ..)</t>
  </si>
  <si>
    <t>TER – Kemični, biološki, radioaktivni in jedrski materiali</t>
  </si>
  <si>
    <t>Okrepitev kapacitet in izboljšanje usposobljenosti specializiranih služb na področju terorističnih groženj s komponentno CBRN</t>
  </si>
  <si>
    <t>I.SO2.1.31</t>
  </si>
  <si>
    <t>I.SO2.1.5</t>
  </si>
  <si>
    <t>I.SO2.1.5-01</t>
  </si>
  <si>
    <t xml:space="preserve">EMPACT ISF/2022/SA/2.2.1/012 </t>
  </si>
  <si>
    <t>I.SO2.2</t>
  </si>
  <si>
    <t>I.SO2.2.29</t>
  </si>
  <si>
    <t>I.SO3</t>
  </si>
  <si>
    <t>I.SO3.1</t>
  </si>
  <si>
    <t>OC – Gospodarski in finančni kriminal</t>
  </si>
  <si>
    <t>Izboljšanje kapacitet za preiskovanje gospodarske kriminalitete ter zaščita finančnih interesov EU in Slovenije</t>
  </si>
  <si>
    <t>I.SO3.1.10</t>
  </si>
  <si>
    <t>I.SO3.1.10-01</t>
  </si>
  <si>
    <t>OC – Okoljska kriminaliteta</t>
  </si>
  <si>
    <t>Vzpostavitev nacionalnih kapacitet na področju okoljske kriminalitete</t>
  </si>
  <si>
    <t>CC – Kibernetska kriminaliteta – Olajševanje preiskav</t>
  </si>
  <si>
    <t>I.SO3.1.17</t>
  </si>
  <si>
    <t>I.SO3.1.17-01</t>
  </si>
  <si>
    <t>Izboljšanje kapacitet na področju kibernetske kriminalitete in digitalne forenzike</t>
  </si>
  <si>
    <t>I.SO3.1.29</t>
  </si>
  <si>
    <t>Obnova in nadgradnja učnih kapacitet Policijske akademije</t>
  </si>
  <si>
    <t xml:space="preserve">Obnova, nadgradnja in izboljšanje opremljenosti obstoječih vadbenih kapacitet za posebne policijske veščine in protiteroristično vadbo </t>
  </si>
  <si>
    <t>Usposabljanja za krepitev boja proti hudim in organiziranim oblikam kriminala in terorizma</t>
  </si>
  <si>
    <t>TER – Preprečevanje radikalizacije in boj proti njej</t>
  </si>
  <si>
    <t>Razvoj aplikacije za preprečevanje radikalizacije s področja političnega ekstramizma</t>
  </si>
  <si>
    <t>I.SO3.3.2</t>
  </si>
  <si>
    <t>I.SO3.3.2-01</t>
  </si>
  <si>
    <t>I.SO3.3.2-02</t>
  </si>
  <si>
    <t>I.SO3.1.32</t>
  </si>
  <si>
    <t>Nadaljevanje zaščite žrtev trgovine z ljudmi ter programa njihove reintegracije</t>
  </si>
  <si>
    <t>MNZ</t>
  </si>
  <si>
    <t>Razvoj in izboljšanje analitsko preiskovalnih sistemov za potrebe kazenskega pregona (OSINT)</t>
  </si>
  <si>
    <t>GIS - nadgradnja geografskih sistemov za izboljšanje operativna sposobnosti in orientacijo policije na terenu</t>
  </si>
  <si>
    <t>Okrepitev ter nadgradnja sistemov za strateško odločanje (BI): HRM</t>
  </si>
  <si>
    <t>Vzpostavitev sistema za preprečevanje in odkrivanje APT (advanced persistent threat)</t>
  </si>
  <si>
    <t>OC – Drugo</t>
  </si>
  <si>
    <t>I.SO3.1.19</t>
  </si>
  <si>
    <t>I.SO3.1.19-01</t>
  </si>
  <si>
    <t xml:space="preserve">Učinkovita zaščita prič in žvižgačev </t>
  </si>
  <si>
    <t>TER – Obvladovanje kriz</t>
  </si>
  <si>
    <t>I.SO3.1.7</t>
  </si>
  <si>
    <t>I.SO3.1.7-01</t>
  </si>
  <si>
    <t>Nadgradnja programskega informacijskega sistema za podporo odločanju (ISPO)</t>
  </si>
  <si>
    <t>I.SO3.1.7-02</t>
  </si>
  <si>
    <t>I.SO3.1.7-03</t>
  </si>
  <si>
    <t xml:space="preserve">Nadgradnja analitičnih zmogljivosti sistema NCKU za podporo odločanju subjektom kriznega upravljanja in vodenja s pomočjo umetne inteligence </t>
  </si>
  <si>
    <t>Kartografska podpora akterjem kriznega upravljanja in vodenja na operativni ravni</t>
  </si>
  <si>
    <t>MORS</t>
  </si>
  <si>
    <t>Ukrepi za zagotovitev učinkovite obrambe pred kibernetskimi napadi in možnost pregledov in pregona poskusov vdorov v informacijski sistem klica v sili 112</t>
  </si>
  <si>
    <t>TER – Drugo</t>
  </si>
  <si>
    <t>Vzpostavitev oz. dograditev zmogljivosti za obveščanje in alarmiranje prebivalstva prek mobilnih telefonov in drugih komunikacijskih kanalov</t>
  </si>
  <si>
    <t>I.SO3.1.31</t>
  </si>
  <si>
    <t>Kriminalistična tehnika v boju proti kriminalu</t>
  </si>
  <si>
    <t>TER – Zaščita in odpornost kritične infrastrukture</t>
  </si>
  <si>
    <t xml:space="preserve">Izvedba usposabljanj upravljavcev kritične infrastrukture </t>
  </si>
  <si>
    <t>I.SO2.2.29-01</t>
  </si>
  <si>
    <t>I.SO2.1.31-01</t>
  </si>
  <si>
    <t>I.SO3.1.8</t>
  </si>
  <si>
    <t>I.SO3.1.8-01</t>
  </si>
  <si>
    <t>I.SO3.1.7-04</t>
  </si>
  <si>
    <t>I.SO3.1.31-01</t>
  </si>
  <si>
    <t>I.SO3.1.29-01</t>
  </si>
  <si>
    <t>I.SO3.1.29-02</t>
  </si>
  <si>
    <t>I.SO3.1.29-03</t>
  </si>
  <si>
    <t>I.SO3.1.32-01</t>
  </si>
  <si>
    <t>I.SO3.3</t>
  </si>
  <si>
    <t>I.SO3.3.4</t>
  </si>
  <si>
    <t>I.SO3.3.4-01</t>
  </si>
  <si>
    <t>I.SO3.3.22</t>
  </si>
  <si>
    <t>I.SO3.3.22-01</t>
  </si>
  <si>
    <t>I.SO4</t>
  </si>
  <si>
    <t>I.SO1.1.29-02</t>
  </si>
  <si>
    <t>I.SO1.1.30-02</t>
  </si>
  <si>
    <t>I.SO1.1.30</t>
  </si>
  <si>
    <t>I.SO3.1.7-05</t>
  </si>
  <si>
    <t>I.SO3.1.10-02</t>
  </si>
  <si>
    <t>I.SO1.1.30-01</t>
  </si>
  <si>
    <t>I.SO3.1.30</t>
  </si>
  <si>
    <t>I.SO3.1.30-01</t>
  </si>
  <si>
    <t>I.SO3.1.19-03</t>
  </si>
  <si>
    <t>I.SO4.6</t>
  </si>
  <si>
    <t>I.SO4.6.37</t>
  </si>
  <si>
    <t>Vzpostavitev geografske podpore analitični
zmogljivosti v NCKU (GEOANALITIKA NCKU)</t>
  </si>
  <si>
    <t>I.SO3.1.7-06</t>
  </si>
  <si>
    <t>Opomba</t>
  </si>
  <si>
    <t xml:space="preserve">Krepitev  nacionalne RAN platforme ter mednarodnega sodelovanje za preprečevanje nasilne radikalizacije in terorizma </t>
  </si>
  <si>
    <t>Policija - UKP</t>
  </si>
  <si>
    <t>Pollicija - UIT</t>
  </si>
  <si>
    <t>Policija - NFL</t>
  </si>
  <si>
    <t>Policija - SE</t>
  </si>
  <si>
    <t>Policija - UUP</t>
  </si>
  <si>
    <t>Policija - PA</t>
  </si>
  <si>
    <t>Tehnična pomoč organ upravljanja</t>
  </si>
  <si>
    <t>I.SO4.6.37-01</t>
  </si>
  <si>
    <t>Tehnična pomoč (100 %)</t>
  </si>
  <si>
    <t>Ukrepi iz priloge IV (90 %)</t>
  </si>
  <si>
    <t>Ukrepi, zajeti s členom 12(1) (75 %)</t>
  </si>
  <si>
    <t>GEN – Policijsko sodelovanje ali sodelovanje med
drugimi organi (carina, mejna policija,
obveščevalne službe)</t>
  </si>
  <si>
    <t>Posebni ukrepi (90 %)</t>
  </si>
  <si>
    <t>GEN – Podpora žrtvam</t>
  </si>
  <si>
    <t>Okrepitev mednarodnega sodelovanja proti spolnemu izkoriščanju mladoletnih oseb (NCSE DB)</t>
  </si>
  <si>
    <t>9.020,00 EUR  EU sredstev se iz projekta I.SO3.1.7-02 prenese na projekt I.SO3.1.7-03.</t>
  </si>
  <si>
    <t>Sprememba po letih.</t>
  </si>
  <si>
    <t>112.500 EUR EU sredstev se iz projekta I.SO3.1.7-05 prenese na projekt I.SO3.3.4-01.</t>
  </si>
  <si>
    <t>Akcijski načrt SNV 2021 - 2027 (Različica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</si>
</sst>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0" fontId="5" fillId="4" borderId="1" xfId="0" applyNumberFormat="1" applyFont="1" applyFill="1" applyBorder="1" applyAlignment="1" applyProtection="1">
      <alignment vertical="justify"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vertical="justify" wrapText="1"/>
    </xf>
    <xf numFmtId="0" fontId="5" fillId="3" borderId="1" xfId="0" applyNumberFormat="1" applyFont="1" applyFill="1" applyBorder="1" applyAlignment="1" applyProtection="1">
      <alignment wrapText="1"/>
    </xf>
    <xf numFmtId="4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0" fontId="5" fillId="0" borderId="1" xfId="0" applyNumberFormat="1" applyFont="1" applyFill="1" applyBorder="1" applyAlignment="1" applyProtection="1">
      <alignment vertical="justify" wrapText="1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1157789</xdr:colOff>
      <xdr:row>1</xdr:row>
      <xdr:rowOff>92869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1969" y="0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782</v>
      </c>
      <c r="B1" s="62" t="s">
        <v>783</v>
      </c>
      <c r="C1" s="62" t="s">
        <v>784</v>
      </c>
      <c r="D1" s="63" t="s">
        <v>785</v>
      </c>
      <c r="E1" s="63" t="s">
        <v>786</v>
      </c>
      <c r="F1" s="63" t="s">
        <v>787</v>
      </c>
      <c r="G1" s="63" t="s">
        <v>788</v>
      </c>
      <c r="H1" s="63" t="s">
        <v>789</v>
      </c>
      <c r="I1" s="63" t="s">
        <v>790</v>
      </c>
      <c r="J1" s="63" t="s">
        <v>791</v>
      </c>
      <c r="K1" s="63" t="s">
        <v>792</v>
      </c>
      <c r="L1" s="63" t="s">
        <v>793</v>
      </c>
      <c r="M1" s="63" t="s">
        <v>794</v>
      </c>
      <c r="N1" s="63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791</v>
      </c>
      <c r="T1" s="8" t="s">
        <v>792</v>
      </c>
    </row>
    <row r="2" spans="1:21" ht="25.5" x14ac:dyDescent="0.2">
      <c r="A2" s="64"/>
      <c r="B2" s="64"/>
      <c r="C2" s="64" t="s">
        <v>810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812</v>
      </c>
    </row>
    <row r="3" spans="1:21" ht="25.5" x14ac:dyDescent="0.2">
      <c r="A3" s="66"/>
      <c r="B3" s="66"/>
      <c r="C3" s="66" t="s">
        <v>810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813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828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811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829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811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811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811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811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811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811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811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811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811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811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811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811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811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811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811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814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811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811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811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811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811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811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811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811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811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811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811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811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811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811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811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811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811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</row>
    <row r="2" spans="1:28" ht="33" customHeight="1" x14ac:dyDescent="0.2">
      <c r="A2" s="27">
        <v>1</v>
      </c>
      <c r="B2" s="28"/>
      <c r="C2" s="28"/>
      <c r="D2" s="28" t="s">
        <v>815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186</v>
      </c>
      <c r="E3" s="18" t="s">
        <v>187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188</v>
      </c>
      <c r="E4" s="18" t="s">
        <v>187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189</v>
      </c>
      <c r="E5" s="18" t="s">
        <v>187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190</v>
      </c>
      <c r="E6" s="9" t="s">
        <v>187</v>
      </c>
      <c r="F6" s="9" t="s">
        <v>11</v>
      </c>
      <c r="G6" s="9"/>
      <c r="H6" s="9" t="s">
        <v>191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192</v>
      </c>
      <c r="E7" s="25" t="s">
        <v>193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192</v>
      </c>
      <c r="E8" s="18" t="s">
        <v>193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194</v>
      </c>
      <c r="E9" s="25" t="s">
        <v>195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194</v>
      </c>
      <c r="E10" s="18" t="s">
        <v>195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196</v>
      </c>
      <c r="E11" s="18" t="s">
        <v>197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198</v>
      </c>
      <c r="E12" s="9" t="s">
        <v>197</v>
      </c>
      <c r="F12" s="9" t="s">
        <v>11</v>
      </c>
      <c r="G12" s="9"/>
      <c r="H12" s="9" t="s">
        <v>191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199</v>
      </c>
      <c r="E13" s="14" t="s">
        <v>200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201</v>
      </c>
      <c r="E14" s="9" t="s">
        <v>202</v>
      </c>
      <c r="F14" s="9" t="s">
        <v>11</v>
      </c>
      <c r="G14" s="9"/>
      <c r="H14" s="9" t="s">
        <v>191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203</v>
      </c>
      <c r="E15" s="22" t="s">
        <v>204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205</v>
      </c>
      <c r="E16" s="18" t="s">
        <v>206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207</v>
      </c>
      <c r="E17" s="9" t="s">
        <v>208</v>
      </c>
      <c r="F17" s="9" t="s">
        <v>11</v>
      </c>
      <c r="G17" s="9"/>
      <c r="H17" s="9" t="s">
        <v>191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209</v>
      </c>
      <c r="E18" s="8" t="s">
        <v>208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210</v>
      </c>
      <c r="E19" s="9" t="s">
        <v>211</v>
      </c>
      <c r="F19" s="9" t="s">
        <v>11</v>
      </c>
      <c r="G19" s="9"/>
      <c r="H19" s="9" t="s">
        <v>191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212</v>
      </c>
      <c r="E20" s="8" t="s">
        <v>211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213</v>
      </c>
      <c r="E21" s="18" t="s">
        <v>214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215</v>
      </c>
      <c r="E22" s="9" t="s">
        <v>216</v>
      </c>
      <c r="F22" s="9" t="s">
        <v>11</v>
      </c>
      <c r="G22" s="9"/>
      <c r="H22" s="9" t="s">
        <v>191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217</v>
      </c>
      <c r="E23" s="22" t="s">
        <v>216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218</v>
      </c>
      <c r="E24" s="18" t="s">
        <v>219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221</v>
      </c>
      <c r="E25" s="9" t="s">
        <v>222</v>
      </c>
      <c r="F25" s="9" t="s">
        <v>11</v>
      </c>
      <c r="G25" s="9"/>
      <c r="H25" s="9" t="s">
        <v>191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223</v>
      </c>
      <c r="E26" s="8" t="s">
        <v>220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224</v>
      </c>
      <c r="E27" s="18" t="s">
        <v>225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226</v>
      </c>
      <c r="E28" s="9" t="s">
        <v>225</v>
      </c>
      <c r="F28" s="9" t="s">
        <v>11</v>
      </c>
      <c r="G28" s="9"/>
      <c r="H28" s="9" t="s">
        <v>191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227</v>
      </c>
      <c r="E29" s="25" t="s">
        <v>228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227</v>
      </c>
      <c r="E30" s="18" t="s">
        <v>228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229</v>
      </c>
      <c r="E31" s="18" t="s">
        <v>230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231</v>
      </c>
      <c r="E32" s="9" t="s">
        <v>232</v>
      </c>
      <c r="F32" s="9" t="s">
        <v>11</v>
      </c>
      <c r="G32" s="9"/>
      <c r="H32" s="9" t="s">
        <v>191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233</v>
      </c>
      <c r="E33" s="8" t="s">
        <v>232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234</v>
      </c>
      <c r="E34" s="18" t="s">
        <v>235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236</v>
      </c>
      <c r="E35" s="9" t="s">
        <v>237</v>
      </c>
      <c r="F35" s="9" t="s">
        <v>11</v>
      </c>
      <c r="G35" s="9"/>
      <c r="H35" s="9" t="s">
        <v>191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238</v>
      </c>
      <c r="E36" s="14" t="s">
        <v>239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240</v>
      </c>
      <c r="E37" s="18" t="s">
        <v>241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243</v>
      </c>
      <c r="E38" s="9" t="s">
        <v>244</v>
      </c>
      <c r="F38" s="9" t="s">
        <v>11</v>
      </c>
      <c r="G38" s="9"/>
      <c r="H38" s="9" t="s">
        <v>191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245</v>
      </c>
      <c r="E39" s="8" t="s">
        <v>242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246</v>
      </c>
      <c r="E40" s="25" t="s">
        <v>247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246</v>
      </c>
      <c r="E41" s="18" t="s">
        <v>247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248</v>
      </c>
      <c r="E42" s="18" t="s">
        <v>249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250</v>
      </c>
      <c r="E43" s="11" t="s">
        <v>251</v>
      </c>
      <c r="F43" s="11" t="s">
        <v>11</v>
      </c>
      <c r="G43" s="11"/>
      <c r="H43" s="11" t="s">
        <v>191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252</v>
      </c>
      <c r="E44" s="8" t="s">
        <v>253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254</v>
      </c>
      <c r="E45" s="11" t="s">
        <v>255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256</v>
      </c>
      <c r="E46" s="8" t="s">
        <v>257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258</v>
      </c>
      <c r="E47" s="8" t="s">
        <v>259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260</v>
      </c>
      <c r="E48" s="11" t="s">
        <v>261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263</v>
      </c>
      <c r="E49" s="9" t="s">
        <v>261</v>
      </c>
      <c r="F49" s="9" t="s">
        <v>11</v>
      </c>
      <c r="G49" s="9" t="s">
        <v>264</v>
      </c>
      <c r="H49" s="9" t="s">
        <v>185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265</v>
      </c>
      <c r="E50" s="11" t="s">
        <v>262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266</v>
      </c>
      <c r="E51" s="8" t="s">
        <v>267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268</v>
      </c>
      <c r="E52" s="9" t="s">
        <v>269</v>
      </c>
      <c r="F52" s="9" t="s">
        <v>11</v>
      </c>
      <c r="G52" s="9" t="s">
        <v>264</v>
      </c>
      <c r="H52" s="9" t="s">
        <v>185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270</v>
      </c>
      <c r="E53" s="8" t="s">
        <v>269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271</v>
      </c>
      <c r="E54" s="11" t="s">
        <v>272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273</v>
      </c>
      <c r="E55" s="8" t="s">
        <v>274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275</v>
      </c>
      <c r="E56" s="11" t="s">
        <v>276</v>
      </c>
      <c r="F56" s="11" t="s">
        <v>11</v>
      </c>
      <c r="G56" s="11" t="s">
        <v>264</v>
      </c>
      <c r="H56" s="11" t="s">
        <v>185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277</v>
      </c>
      <c r="E57" s="8" t="s">
        <v>276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278</v>
      </c>
      <c r="E58" s="11" t="s">
        <v>279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280</v>
      </c>
      <c r="E59" s="8" t="s">
        <v>281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282</v>
      </c>
      <c r="E60" s="11" t="s">
        <v>283</v>
      </c>
      <c r="F60" s="11" t="s">
        <v>11</v>
      </c>
      <c r="G60" s="11" t="s">
        <v>264</v>
      </c>
      <c r="H60" s="11" t="s">
        <v>284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285</v>
      </c>
      <c r="E61" s="8" t="s">
        <v>286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287</v>
      </c>
      <c r="E62" s="11" t="s">
        <v>288</v>
      </c>
      <c r="F62" s="11" t="s">
        <v>11</v>
      </c>
      <c r="G62" s="11" t="s">
        <v>264</v>
      </c>
      <c r="H62" s="11" t="s">
        <v>284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289</v>
      </c>
      <c r="E63" s="8" t="s">
        <v>288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290</v>
      </c>
      <c r="E64" s="11" t="s">
        <v>291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292</v>
      </c>
      <c r="E65" s="8" t="s">
        <v>293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294</v>
      </c>
      <c r="E66" s="11" t="s">
        <v>295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296</v>
      </c>
      <c r="E67" s="8" t="s">
        <v>297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298</v>
      </c>
      <c r="E68" s="11" t="s">
        <v>299</v>
      </c>
      <c r="F68" s="11" t="s">
        <v>11</v>
      </c>
      <c r="G68" s="11" t="s">
        <v>264</v>
      </c>
      <c r="H68" s="11" t="s">
        <v>185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300</v>
      </c>
      <c r="E69" s="8" t="s">
        <v>301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302</v>
      </c>
      <c r="E70" s="11" t="s">
        <v>303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304</v>
      </c>
      <c r="E71" s="8" t="s">
        <v>305</v>
      </c>
      <c r="F71" s="8" t="s">
        <v>11</v>
      </c>
      <c r="G71" s="8" t="s">
        <v>264</v>
      </c>
      <c r="H71" s="8" t="s">
        <v>185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306</v>
      </c>
      <c r="E72" s="11" t="s">
        <v>305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307</v>
      </c>
      <c r="E73" s="8" t="s">
        <v>308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309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310</v>
      </c>
      <c r="E75" s="8" t="s">
        <v>228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311</v>
      </c>
      <c r="E76" s="11" t="s">
        <v>312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313</v>
      </c>
      <c r="E77" s="8" t="s">
        <v>314</v>
      </c>
      <c r="F77" s="8" t="s">
        <v>11</v>
      </c>
      <c r="G77" s="8" t="s">
        <v>264</v>
      </c>
      <c r="H77" s="8" t="s">
        <v>315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316</v>
      </c>
      <c r="E78" s="11" t="s">
        <v>317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318</v>
      </c>
      <c r="E79" s="8" t="s">
        <v>319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320</v>
      </c>
      <c r="E80" s="11" t="s">
        <v>321</v>
      </c>
      <c r="F80" s="11" t="s">
        <v>11</v>
      </c>
      <c r="G80" s="11" t="s">
        <v>264</v>
      </c>
      <c r="H80" s="11" t="s">
        <v>315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322</v>
      </c>
      <c r="E81" s="8" t="s">
        <v>323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324</v>
      </c>
      <c r="E82" s="11" t="s">
        <v>325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326</v>
      </c>
      <c r="E83" s="8" t="s">
        <v>327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328</v>
      </c>
      <c r="E84" s="11" t="s">
        <v>329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330</v>
      </c>
      <c r="E85" s="8" t="s">
        <v>331</v>
      </c>
      <c r="F85" s="8" t="s">
        <v>11</v>
      </c>
      <c r="G85" s="8" t="s">
        <v>264</v>
      </c>
      <c r="H85" s="8" t="s">
        <v>185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332</v>
      </c>
      <c r="E86" s="11" t="s">
        <v>331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333</v>
      </c>
      <c r="E87" s="8" t="s">
        <v>334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335</v>
      </c>
      <c r="E88" s="11" t="s">
        <v>336</v>
      </c>
      <c r="F88" s="11" t="s">
        <v>11</v>
      </c>
      <c r="G88" s="11"/>
      <c r="H88" s="11" t="s">
        <v>315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337</v>
      </c>
      <c r="E89" s="8" t="s">
        <v>338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339</v>
      </c>
      <c r="E90" s="11" t="s">
        <v>340</v>
      </c>
      <c r="F90" s="11" t="s">
        <v>11</v>
      </c>
      <c r="G90" s="11" t="s">
        <v>264</v>
      </c>
      <c r="H90" s="11" t="s">
        <v>185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341</v>
      </c>
      <c r="E91" s="8" t="s">
        <v>340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342</v>
      </c>
      <c r="E92" s="11" t="s">
        <v>343</v>
      </c>
      <c r="F92" s="11" t="s">
        <v>11</v>
      </c>
      <c r="G92" s="11"/>
      <c r="H92" s="11" t="s">
        <v>284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344</v>
      </c>
      <c r="E93" s="8" t="s">
        <v>345</v>
      </c>
      <c r="F93" s="8" t="s">
        <v>11</v>
      </c>
      <c r="G93" s="8"/>
      <c r="H93" s="8" t="s">
        <v>284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346</v>
      </c>
      <c r="E94" s="11" t="s">
        <v>347</v>
      </c>
      <c r="F94" s="11" t="s">
        <v>11</v>
      </c>
      <c r="G94" s="11"/>
      <c r="H94" s="11" t="s">
        <v>284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348</v>
      </c>
      <c r="E95" s="8" t="s">
        <v>349</v>
      </c>
      <c r="F95" s="8" t="s">
        <v>11</v>
      </c>
      <c r="G95" s="8"/>
      <c r="H95" s="8" t="s">
        <v>284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350</v>
      </c>
      <c r="E96" s="11" t="s">
        <v>351</v>
      </c>
      <c r="F96" s="11" t="s">
        <v>11</v>
      </c>
      <c r="G96" s="11"/>
      <c r="H96" s="11" t="s">
        <v>185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352</v>
      </c>
      <c r="E97" s="8" t="s">
        <v>353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354</v>
      </c>
      <c r="E98" s="11" t="s">
        <v>355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356</v>
      </c>
      <c r="E99" s="8" t="s">
        <v>357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358</v>
      </c>
      <c r="E100" s="11" t="s">
        <v>359</v>
      </c>
      <c r="F100" s="11" t="s">
        <v>11</v>
      </c>
      <c r="G100" s="11"/>
      <c r="H100" s="11" t="s">
        <v>284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360</v>
      </c>
      <c r="E101" s="8" t="s">
        <v>361</v>
      </c>
      <c r="F101" s="8" t="s">
        <v>11</v>
      </c>
      <c r="G101" s="8" t="s">
        <v>264</v>
      </c>
      <c r="H101" s="8" t="s">
        <v>185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362</v>
      </c>
      <c r="E102" s="11" t="s">
        <v>361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363</v>
      </c>
      <c r="E103" s="8" t="s">
        <v>364</v>
      </c>
      <c r="F103" s="8" t="s">
        <v>11</v>
      </c>
      <c r="G103" s="8" t="s">
        <v>264</v>
      </c>
      <c r="H103" s="8" t="s">
        <v>185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365</v>
      </c>
      <c r="E104" s="11" t="s">
        <v>364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366</v>
      </c>
      <c r="E105" s="8" t="s">
        <v>367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368</v>
      </c>
      <c r="E106" s="11" t="s">
        <v>369</v>
      </c>
      <c r="F106" s="11" t="s">
        <v>11</v>
      </c>
      <c r="G106" s="11" t="s">
        <v>264</v>
      </c>
      <c r="H106" s="11" t="s">
        <v>185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370</v>
      </c>
      <c r="E107" s="8" t="s">
        <v>369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371</v>
      </c>
      <c r="E108" s="11" t="s">
        <v>372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373</v>
      </c>
      <c r="E109" s="8" t="s">
        <v>374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375</v>
      </c>
      <c r="E110" s="11" t="s">
        <v>195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376</v>
      </c>
      <c r="E111" s="8" t="s">
        <v>377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378</v>
      </c>
      <c r="E112" s="11" t="s">
        <v>377</v>
      </c>
      <c r="F112" s="11" t="s">
        <v>11</v>
      </c>
      <c r="G112" s="11" t="s">
        <v>264</v>
      </c>
      <c r="H112" s="11" t="s">
        <v>379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380</v>
      </c>
      <c r="E113" s="8" t="s">
        <v>381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382</v>
      </c>
      <c r="E114" s="11" t="s">
        <v>383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384</v>
      </c>
      <c r="E115" s="8" t="s">
        <v>385</v>
      </c>
      <c r="F115" s="8" t="s">
        <v>11</v>
      </c>
      <c r="G115" s="8" t="s">
        <v>264</v>
      </c>
      <c r="H115" s="8" t="s">
        <v>386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387</v>
      </c>
      <c r="E116" s="11" t="s">
        <v>388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389</v>
      </c>
      <c r="E117" s="8" t="s">
        <v>390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391</v>
      </c>
      <c r="E118" s="11" t="s">
        <v>392</v>
      </c>
      <c r="F118" s="11" t="s">
        <v>11</v>
      </c>
      <c r="G118" s="11" t="s">
        <v>264</v>
      </c>
      <c r="H118" s="11" t="s">
        <v>185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393</v>
      </c>
      <c r="E119" s="8" t="s">
        <v>392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394</v>
      </c>
      <c r="E120" s="11" t="s">
        <v>395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396</v>
      </c>
      <c r="E121" s="8" t="s">
        <v>397</v>
      </c>
      <c r="F121" s="8" t="s">
        <v>11</v>
      </c>
      <c r="G121" s="8"/>
      <c r="H121" s="8" t="s">
        <v>284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398</v>
      </c>
      <c r="E122" s="11" t="s">
        <v>399</v>
      </c>
      <c r="F122" s="11" t="s">
        <v>11</v>
      </c>
      <c r="G122" s="11"/>
      <c r="H122" s="11" t="s">
        <v>284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400</v>
      </c>
      <c r="E123" s="8" t="s">
        <v>401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402</v>
      </c>
      <c r="E124" s="11" t="s">
        <v>403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404</v>
      </c>
      <c r="E125" s="8" t="s">
        <v>405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406</v>
      </c>
      <c r="E126" s="11" t="s">
        <v>407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408</v>
      </c>
      <c r="E127" s="8" t="s">
        <v>409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410</v>
      </c>
      <c r="E128" s="11" t="s">
        <v>411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412</v>
      </c>
      <c r="E129" s="8" t="s">
        <v>413</v>
      </c>
      <c r="F129" s="8" t="s">
        <v>11</v>
      </c>
      <c r="G129" s="8" t="s">
        <v>264</v>
      </c>
      <c r="H129" s="8" t="s">
        <v>191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414</v>
      </c>
      <c r="E130" s="11" t="s">
        <v>415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416</v>
      </c>
      <c r="E131" s="8" t="s">
        <v>417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418</v>
      </c>
      <c r="E132" s="11" t="s">
        <v>411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419</v>
      </c>
      <c r="E133" s="8" t="s">
        <v>420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421</v>
      </c>
      <c r="E134" s="11" t="s">
        <v>422</v>
      </c>
      <c r="F134" s="11" t="s">
        <v>11</v>
      </c>
      <c r="G134" s="11" t="s">
        <v>264</v>
      </c>
      <c r="H134" s="11" t="s">
        <v>284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423</v>
      </c>
      <c r="E135" s="8" t="s">
        <v>422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424</v>
      </c>
      <c r="E136" s="11" t="s">
        <v>425</v>
      </c>
      <c r="F136" s="11" t="s">
        <v>11</v>
      </c>
      <c r="G136" s="11" t="s">
        <v>12</v>
      </c>
      <c r="H136" s="11" t="s">
        <v>426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427</v>
      </c>
      <c r="E137" s="8" t="s">
        <v>428</v>
      </c>
      <c r="F137" s="8" t="s">
        <v>11</v>
      </c>
      <c r="G137" s="8" t="s">
        <v>12</v>
      </c>
      <c r="H137" s="8" t="s">
        <v>284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429</v>
      </c>
      <c r="E138" s="11" t="s">
        <v>430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431</v>
      </c>
      <c r="E139" s="8" t="s">
        <v>432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433</v>
      </c>
      <c r="E140" s="11" t="s">
        <v>434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435</v>
      </c>
      <c r="E141" s="8" t="s">
        <v>436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437</v>
      </c>
      <c r="E142" s="11" t="s">
        <v>436</v>
      </c>
      <c r="F142" s="11" t="s">
        <v>11</v>
      </c>
      <c r="G142" s="11"/>
      <c r="H142" s="11" t="s">
        <v>284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438</v>
      </c>
      <c r="E143" s="8" t="s">
        <v>439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440</v>
      </c>
      <c r="E144" s="11" t="s">
        <v>441</v>
      </c>
      <c r="F144" s="11" t="s">
        <v>11</v>
      </c>
      <c r="G144" s="11" t="s">
        <v>12</v>
      </c>
      <c r="H144" s="11" t="s">
        <v>284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442</v>
      </c>
      <c r="E145" s="8" t="s">
        <v>443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444</v>
      </c>
      <c r="E146" s="11" t="s">
        <v>445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446</v>
      </c>
      <c r="E147" s="8" t="s">
        <v>447</v>
      </c>
      <c r="F147" s="8" t="s">
        <v>11</v>
      </c>
      <c r="G147" s="8" t="s">
        <v>12</v>
      </c>
      <c r="H147" s="8" t="s">
        <v>284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448</v>
      </c>
      <c r="E148" s="11" t="s">
        <v>447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449</v>
      </c>
      <c r="E149" s="8" t="s">
        <v>450</v>
      </c>
      <c r="F149" s="8" t="s">
        <v>11</v>
      </c>
      <c r="G149" s="8" t="s">
        <v>28</v>
      </c>
      <c r="H149" s="8" t="s">
        <v>284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451</v>
      </c>
      <c r="E150" s="11" t="s">
        <v>450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452</v>
      </c>
      <c r="E151" s="8" t="s">
        <v>453</v>
      </c>
      <c r="F151" s="8" t="s">
        <v>11</v>
      </c>
      <c r="G151" s="8"/>
      <c r="H151" s="8" t="s">
        <v>185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454</v>
      </c>
      <c r="E152" s="11" t="s">
        <v>455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457</v>
      </c>
      <c r="E153" s="8" t="s">
        <v>455</v>
      </c>
      <c r="F153" s="8" t="s">
        <v>11</v>
      </c>
      <c r="G153" s="8" t="s">
        <v>28</v>
      </c>
      <c r="H153" s="8" t="s">
        <v>185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458</v>
      </c>
      <c r="E154" s="11" t="s">
        <v>456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459</v>
      </c>
      <c r="E155" s="8" t="s">
        <v>460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461</v>
      </c>
      <c r="E156" s="11" t="s">
        <v>460</v>
      </c>
      <c r="F156" s="11" t="s">
        <v>11</v>
      </c>
      <c r="G156" s="11" t="s">
        <v>36</v>
      </c>
      <c r="H156" s="11" t="s">
        <v>379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462</v>
      </c>
      <c r="E157" s="8" t="s">
        <v>460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463</v>
      </c>
      <c r="E158" s="11" t="s">
        <v>464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465</v>
      </c>
      <c r="E159" s="8" t="s">
        <v>466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467</v>
      </c>
      <c r="E160" s="11" t="s">
        <v>468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469</v>
      </c>
      <c r="E161" s="8" t="s">
        <v>470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471</v>
      </c>
      <c r="E162" s="11" t="s">
        <v>472</v>
      </c>
      <c r="F162" s="11" t="s">
        <v>11</v>
      </c>
      <c r="G162" s="11"/>
      <c r="H162" s="11" t="s">
        <v>284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473</v>
      </c>
      <c r="E163" s="8" t="s">
        <v>474</v>
      </c>
      <c r="F163" s="8" t="s">
        <v>11</v>
      </c>
      <c r="G163" s="8"/>
      <c r="H163" s="8" t="s">
        <v>284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475</v>
      </c>
      <c r="E164" s="11" t="s">
        <v>476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477</v>
      </c>
      <c r="E165" s="8" t="s">
        <v>476</v>
      </c>
      <c r="F165" s="8" t="s">
        <v>11</v>
      </c>
      <c r="G165" s="8" t="s">
        <v>36</v>
      </c>
      <c r="H165" s="8" t="s">
        <v>284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478</v>
      </c>
      <c r="E166" s="11" t="s">
        <v>476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809</v>
      </c>
      <c r="B1" s="7" t="s">
        <v>782</v>
      </c>
      <c r="C1" s="7" t="s">
        <v>783</v>
      </c>
      <c r="D1" s="7" t="s">
        <v>784</v>
      </c>
      <c r="E1" s="8" t="s">
        <v>785</v>
      </c>
      <c r="F1" s="8" t="s">
        <v>786</v>
      </c>
      <c r="G1" s="8" t="s">
        <v>787</v>
      </c>
      <c r="H1" s="8" t="s">
        <v>788</v>
      </c>
      <c r="I1" s="8" t="s">
        <v>789</v>
      </c>
      <c r="J1" s="8" t="s">
        <v>790</v>
      </c>
      <c r="K1" s="8" t="s">
        <v>791</v>
      </c>
      <c r="L1" s="8" t="s">
        <v>792</v>
      </c>
      <c r="M1" s="8" t="s">
        <v>793</v>
      </c>
      <c r="N1" s="8" t="s">
        <v>794</v>
      </c>
      <c r="O1" s="8" t="s">
        <v>795</v>
      </c>
      <c r="P1" s="8" t="s">
        <v>796</v>
      </c>
      <c r="Q1" s="8" t="s">
        <v>797</v>
      </c>
      <c r="R1" s="8" t="s">
        <v>798</v>
      </c>
      <c r="S1" s="8" t="s">
        <v>799</v>
      </c>
      <c r="T1" s="5" t="s">
        <v>800</v>
      </c>
      <c r="U1" s="5" t="s">
        <v>801</v>
      </c>
      <c r="V1" s="5" t="s">
        <v>802</v>
      </c>
      <c r="W1" s="5" t="s">
        <v>803</v>
      </c>
      <c r="X1" s="5" t="s">
        <v>804</v>
      </c>
      <c r="Y1" s="5" t="s">
        <v>805</v>
      </c>
      <c r="Z1" s="5" t="s">
        <v>806</v>
      </c>
      <c r="AA1" s="5" t="s">
        <v>807</v>
      </c>
      <c r="AB1" s="5" t="s">
        <v>808</v>
      </c>
      <c r="AC1" s="8" t="s">
        <v>819</v>
      </c>
      <c r="AE1" s="8" t="s">
        <v>791</v>
      </c>
      <c r="AF1" s="8" t="s">
        <v>792</v>
      </c>
    </row>
    <row r="2" spans="1:32" ht="25.5" x14ac:dyDescent="0.2">
      <c r="A2" s="27"/>
      <c r="B2" s="28"/>
      <c r="C2" s="28"/>
      <c r="D2" s="28" t="s">
        <v>479</v>
      </c>
      <c r="E2" s="28" t="s">
        <v>480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479</v>
      </c>
      <c r="E3" s="18" t="s">
        <v>480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821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481</v>
      </c>
      <c r="E4" s="25" t="s">
        <v>482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481</v>
      </c>
      <c r="E5" s="18" t="s">
        <v>482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822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483</v>
      </c>
      <c r="E6" s="18" t="s">
        <v>484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485</v>
      </c>
      <c r="E7" s="9" t="s">
        <v>486</v>
      </c>
      <c r="F7" s="9" t="s">
        <v>11</v>
      </c>
      <c r="G7" s="9" t="s">
        <v>36</v>
      </c>
      <c r="H7" s="9" t="s">
        <v>487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488</v>
      </c>
      <c r="E8" s="14" t="s">
        <v>489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490</v>
      </c>
      <c r="E9" s="9" t="s">
        <v>491</v>
      </c>
      <c r="F9" s="9" t="s">
        <v>11</v>
      </c>
      <c r="G9" s="9" t="s">
        <v>36</v>
      </c>
      <c r="H9" s="9" t="s">
        <v>284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492</v>
      </c>
      <c r="E10" s="14" t="s">
        <v>491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493</v>
      </c>
      <c r="E11" s="9" t="s">
        <v>494</v>
      </c>
      <c r="F11" s="9" t="s">
        <v>11</v>
      </c>
      <c r="G11" s="9" t="s">
        <v>23</v>
      </c>
      <c r="H11" s="9" t="s">
        <v>487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495</v>
      </c>
      <c r="E12" s="14" t="s">
        <v>496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497</v>
      </c>
      <c r="E13" s="9" t="s">
        <v>498</v>
      </c>
      <c r="F13" s="9" t="s">
        <v>11</v>
      </c>
      <c r="G13" s="9" t="s">
        <v>23</v>
      </c>
      <c r="H13" s="9" t="s">
        <v>499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500</v>
      </c>
      <c r="E14" s="9" t="s">
        <v>501</v>
      </c>
      <c r="F14" s="9" t="s">
        <v>11</v>
      </c>
      <c r="G14" s="9" t="s">
        <v>23</v>
      </c>
      <c r="H14" s="9" t="s">
        <v>499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502</v>
      </c>
      <c r="E15" s="8" t="s">
        <v>501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503</v>
      </c>
      <c r="E16" s="9" t="s">
        <v>504</v>
      </c>
      <c r="F16" s="9" t="s">
        <v>11</v>
      </c>
      <c r="G16" s="9" t="s">
        <v>23</v>
      </c>
      <c r="H16" s="9" t="s">
        <v>487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505</v>
      </c>
      <c r="E17" s="8" t="s">
        <v>504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816</v>
      </c>
      <c r="C18" s="9"/>
      <c r="D18" s="9" t="s">
        <v>817</v>
      </c>
      <c r="E18" s="9" t="s">
        <v>818</v>
      </c>
      <c r="F18" s="9" t="s">
        <v>11</v>
      </c>
      <c r="G18" s="9" t="s">
        <v>23</v>
      </c>
      <c r="H18" s="9" t="s">
        <v>499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506</v>
      </c>
      <c r="E19" s="18" t="s">
        <v>507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508</v>
      </c>
      <c r="E20" s="9" t="s">
        <v>509</v>
      </c>
      <c r="F20" s="9" t="s">
        <v>11</v>
      </c>
      <c r="G20" s="9" t="s">
        <v>23</v>
      </c>
      <c r="H20" s="9" t="s">
        <v>487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510</v>
      </c>
      <c r="E21" s="22" t="s">
        <v>511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820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512</v>
      </c>
      <c r="E22" s="9" t="s">
        <v>513</v>
      </c>
      <c r="F22" s="9" t="s">
        <v>11</v>
      </c>
      <c r="G22" s="9" t="s">
        <v>23</v>
      </c>
      <c r="H22" s="9" t="s">
        <v>487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514</v>
      </c>
      <c r="E23" s="14" t="s">
        <v>515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516</v>
      </c>
      <c r="E24" s="9" t="s">
        <v>517</v>
      </c>
      <c r="F24" s="9" t="s">
        <v>11</v>
      </c>
      <c r="G24" s="9" t="s">
        <v>23</v>
      </c>
      <c r="H24" s="9" t="s">
        <v>487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518</v>
      </c>
      <c r="E25" s="22" t="s">
        <v>517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519</v>
      </c>
      <c r="E26" s="9" t="s">
        <v>520</v>
      </c>
      <c r="F26" s="9" t="s">
        <v>11</v>
      </c>
      <c r="G26" s="9"/>
      <c r="H26" s="9" t="s">
        <v>487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521</v>
      </c>
      <c r="E27" s="9" t="s">
        <v>522</v>
      </c>
      <c r="F27" s="9" t="s">
        <v>11</v>
      </c>
      <c r="G27" s="9"/>
      <c r="H27" s="9" t="s">
        <v>487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523</v>
      </c>
      <c r="E28" s="8" t="s">
        <v>522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524</v>
      </c>
      <c r="E29" s="9" t="s">
        <v>525</v>
      </c>
      <c r="F29" s="9" t="s">
        <v>11</v>
      </c>
      <c r="G29" s="9"/>
      <c r="H29" s="9" t="s">
        <v>487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526</v>
      </c>
      <c r="E30" s="8" t="s">
        <v>525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527</v>
      </c>
      <c r="E31" s="18" t="s">
        <v>528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529</v>
      </c>
      <c r="E32" s="9" t="s">
        <v>530</v>
      </c>
      <c r="F32" s="9" t="s">
        <v>11</v>
      </c>
      <c r="G32" s="9" t="s">
        <v>23</v>
      </c>
      <c r="H32" s="9" t="s">
        <v>487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531</v>
      </c>
      <c r="E33" s="22" t="s">
        <v>530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532</v>
      </c>
      <c r="E34" s="9" t="s">
        <v>533</v>
      </c>
      <c r="F34" s="9" t="s">
        <v>11</v>
      </c>
      <c r="G34" s="9" t="s">
        <v>28</v>
      </c>
      <c r="H34" s="9" t="s">
        <v>284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534</v>
      </c>
      <c r="E35" s="14" t="s">
        <v>535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536</v>
      </c>
      <c r="E36" s="18" t="s">
        <v>537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538</v>
      </c>
      <c r="E37" s="9" t="s">
        <v>539</v>
      </c>
      <c r="F37" s="9" t="s">
        <v>11</v>
      </c>
      <c r="G37" s="9" t="s">
        <v>28</v>
      </c>
      <c r="H37" s="9" t="s">
        <v>487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540</v>
      </c>
      <c r="E38" s="8" t="s">
        <v>541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542</v>
      </c>
      <c r="E39" s="18" t="s">
        <v>543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544</v>
      </c>
      <c r="E40" s="9" t="s">
        <v>545</v>
      </c>
      <c r="F40" s="9" t="s">
        <v>11</v>
      </c>
      <c r="G40" s="9" t="s">
        <v>28</v>
      </c>
      <c r="H40" s="9" t="s">
        <v>487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546</v>
      </c>
      <c r="E41" s="22" t="s">
        <v>547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820</v>
      </c>
    </row>
    <row r="42" spans="1:32" ht="51" x14ac:dyDescent="0.2">
      <c r="A42" s="6">
        <v>348</v>
      </c>
      <c r="B42" s="18"/>
      <c r="C42" s="18"/>
      <c r="D42" s="18" t="s">
        <v>548</v>
      </c>
      <c r="E42" s="18" t="s">
        <v>549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550</v>
      </c>
      <c r="E43" s="9" t="s">
        <v>551</v>
      </c>
      <c r="F43" s="9" t="s">
        <v>11</v>
      </c>
      <c r="G43" s="9" t="s">
        <v>28</v>
      </c>
      <c r="H43" s="9" t="s">
        <v>552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553</v>
      </c>
      <c r="E44" s="8" t="s">
        <v>551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554</v>
      </c>
      <c r="E45" s="9" t="s">
        <v>555</v>
      </c>
      <c r="F45" s="9" t="s">
        <v>11</v>
      </c>
      <c r="G45" s="9" t="s">
        <v>556</v>
      </c>
      <c r="H45" s="9" t="s">
        <v>552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557</v>
      </c>
      <c r="E46" s="8" t="s">
        <v>558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559</v>
      </c>
      <c r="E47" s="25" t="s">
        <v>560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823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559</v>
      </c>
      <c r="E48" s="18" t="s">
        <v>560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561</v>
      </c>
      <c r="E49" s="18" t="s">
        <v>562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825</v>
      </c>
      <c r="AE49" s="34">
        <f>1044928/0.75</f>
        <v>1393237.3333333333</v>
      </c>
      <c r="AF49" s="16" t="s">
        <v>827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563</v>
      </c>
      <c r="E50" s="9" t="s">
        <v>564</v>
      </c>
      <c r="F50" s="9" t="s">
        <v>11</v>
      </c>
      <c r="G50" s="9" t="s">
        <v>556</v>
      </c>
      <c r="H50" s="9" t="s">
        <v>487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826</v>
      </c>
      <c r="AE50" s="34">
        <f>328406/0.75</f>
        <v>437874.66666666669</v>
      </c>
      <c r="AF50" s="16" t="s">
        <v>827</v>
      </c>
    </row>
    <row r="51" spans="1:32" ht="63.75" x14ac:dyDescent="0.2">
      <c r="A51" s="6">
        <v>356</v>
      </c>
      <c r="B51" s="8"/>
      <c r="C51" s="8">
        <v>93</v>
      </c>
      <c r="D51" s="8" t="s">
        <v>565</v>
      </c>
      <c r="E51" s="8" t="s">
        <v>566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820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567</v>
      </c>
      <c r="E52" s="9" t="s">
        <v>568</v>
      </c>
      <c r="F52" s="9" t="s">
        <v>11</v>
      </c>
      <c r="G52" s="9" t="s">
        <v>556</v>
      </c>
      <c r="H52" s="9" t="s">
        <v>487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569</v>
      </c>
      <c r="E53" s="8" t="s">
        <v>570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820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571</v>
      </c>
      <c r="E54" s="45" t="s">
        <v>572</v>
      </c>
      <c r="F54" s="45" t="s">
        <v>11</v>
      </c>
      <c r="G54" s="45" t="s">
        <v>556</v>
      </c>
      <c r="H54" s="45" t="s">
        <v>487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573</v>
      </c>
      <c r="E55" s="46" t="s">
        <v>574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820</v>
      </c>
    </row>
    <row r="56" spans="1:32" ht="25.5" x14ac:dyDescent="0.2">
      <c r="A56" s="6">
        <v>362</v>
      </c>
      <c r="B56" s="18"/>
      <c r="C56" s="18"/>
      <c r="D56" s="18" t="s">
        <v>575</v>
      </c>
      <c r="E56" s="18" t="s">
        <v>576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577</v>
      </c>
      <c r="E57" s="9" t="s">
        <v>578</v>
      </c>
      <c r="F57" s="9" t="s">
        <v>11</v>
      </c>
      <c r="G57" s="9" t="s">
        <v>36</v>
      </c>
      <c r="H57" s="9" t="s">
        <v>487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579</v>
      </c>
      <c r="E58" s="8" t="s">
        <v>578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580</v>
      </c>
      <c r="E59" s="18" t="s">
        <v>581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582</v>
      </c>
      <c r="E60" s="9" t="s">
        <v>583</v>
      </c>
      <c r="F60" s="9" t="s">
        <v>11</v>
      </c>
      <c r="G60" s="9" t="s">
        <v>36</v>
      </c>
      <c r="H60" s="9" t="s">
        <v>284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584</v>
      </c>
      <c r="E61" s="14" t="s">
        <v>585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586</v>
      </c>
      <c r="E62" s="18" t="s">
        <v>587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588</v>
      </c>
      <c r="E63" s="9" t="s">
        <v>589</v>
      </c>
      <c r="F63" s="9" t="s">
        <v>11</v>
      </c>
      <c r="G63" s="9" t="s">
        <v>36</v>
      </c>
      <c r="H63" s="9" t="s">
        <v>284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590</v>
      </c>
      <c r="E64" s="8" t="s">
        <v>591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820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592</v>
      </c>
      <c r="E65" s="9" t="s">
        <v>593</v>
      </c>
      <c r="F65" s="9" t="s">
        <v>11</v>
      </c>
      <c r="G65" s="9" t="s">
        <v>36</v>
      </c>
      <c r="H65" s="9" t="s">
        <v>284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594</v>
      </c>
      <c r="E66" s="8" t="s">
        <v>593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595</v>
      </c>
      <c r="E67" s="9" t="s">
        <v>596</v>
      </c>
      <c r="F67" s="9" t="s">
        <v>11</v>
      </c>
      <c r="G67" s="9" t="s">
        <v>36</v>
      </c>
      <c r="H67" s="9" t="s">
        <v>284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597</v>
      </c>
      <c r="E68" s="8" t="s">
        <v>598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599</v>
      </c>
      <c r="E69" s="18" t="s">
        <v>600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601</v>
      </c>
      <c r="E70" s="9" t="s">
        <v>602</v>
      </c>
      <c r="F70" s="9" t="s">
        <v>11</v>
      </c>
      <c r="G70" s="9" t="s">
        <v>184</v>
      </c>
      <c r="H70" s="9" t="s">
        <v>487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603</v>
      </c>
      <c r="E71" s="14" t="s">
        <v>604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820</v>
      </c>
    </row>
    <row r="72" spans="1:32" ht="38.25" x14ac:dyDescent="0.2">
      <c r="A72" s="6">
        <v>378</v>
      </c>
      <c r="B72" s="18"/>
      <c r="C72" s="18"/>
      <c r="D72" s="18" t="s">
        <v>605</v>
      </c>
      <c r="E72" s="18" t="s">
        <v>606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607</v>
      </c>
      <c r="E73" s="9" t="s">
        <v>608</v>
      </c>
      <c r="F73" s="9" t="s">
        <v>11</v>
      </c>
      <c r="G73" s="9" t="s">
        <v>184</v>
      </c>
      <c r="H73" s="9" t="s">
        <v>552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609</v>
      </c>
      <c r="E74" s="8" t="s">
        <v>610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820</v>
      </c>
    </row>
    <row r="75" spans="1:32" ht="23.25" customHeight="1" x14ac:dyDescent="0.2">
      <c r="A75" s="6">
        <v>381</v>
      </c>
      <c r="B75" s="25"/>
      <c r="C75" s="25"/>
      <c r="D75" s="25" t="s">
        <v>611</v>
      </c>
      <c r="E75" s="25" t="s">
        <v>612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824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611</v>
      </c>
      <c r="E76" s="18" t="s">
        <v>612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613</v>
      </c>
      <c r="E77" s="18" t="s">
        <v>614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615</v>
      </c>
      <c r="E78" s="9" t="s">
        <v>616</v>
      </c>
      <c r="F78" s="9" t="s">
        <v>11</v>
      </c>
      <c r="G78" s="9" t="s">
        <v>184</v>
      </c>
      <c r="H78" s="9" t="s">
        <v>487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617</v>
      </c>
      <c r="E79" s="8" t="s">
        <v>618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820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619</v>
      </c>
      <c r="E80" s="9" t="s">
        <v>620</v>
      </c>
      <c r="F80" s="9" t="s">
        <v>11</v>
      </c>
      <c r="G80" s="9" t="s">
        <v>264</v>
      </c>
      <c r="H80" s="9" t="s">
        <v>487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621</v>
      </c>
      <c r="E81" s="8" t="s">
        <v>622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820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623</v>
      </c>
      <c r="E82" s="9" t="s">
        <v>624</v>
      </c>
      <c r="F82" s="9" t="s">
        <v>11</v>
      </c>
      <c r="G82" s="9" t="s">
        <v>264</v>
      </c>
      <c r="H82" s="9" t="s">
        <v>487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625</v>
      </c>
      <c r="E83" s="8" t="s">
        <v>624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820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626</v>
      </c>
      <c r="E84" s="9" t="s">
        <v>627</v>
      </c>
      <c r="F84" s="9" t="s">
        <v>11</v>
      </c>
      <c r="G84" s="9" t="s">
        <v>264</v>
      </c>
      <c r="H84" s="9" t="s">
        <v>487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628</v>
      </c>
      <c r="E85" s="8" t="s">
        <v>627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629</v>
      </c>
      <c r="E86" s="9" t="s">
        <v>630</v>
      </c>
      <c r="F86" s="9" t="s">
        <v>11</v>
      </c>
      <c r="G86" s="9" t="s">
        <v>264</v>
      </c>
      <c r="H86" s="9" t="s">
        <v>487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631</v>
      </c>
      <c r="E87" s="8" t="s">
        <v>632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633</v>
      </c>
      <c r="E88" s="9" t="s">
        <v>634</v>
      </c>
      <c r="F88" s="9" t="s">
        <v>11</v>
      </c>
      <c r="G88" s="9" t="s">
        <v>264</v>
      </c>
      <c r="H88" s="9" t="s">
        <v>487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635</v>
      </c>
      <c r="E89" s="8" t="s">
        <v>636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820</v>
      </c>
    </row>
    <row r="90" spans="1:30" ht="38.25" x14ac:dyDescent="0.2">
      <c r="A90" s="6">
        <v>395</v>
      </c>
      <c r="B90" s="18"/>
      <c r="C90" s="18"/>
      <c r="D90" s="18" t="s">
        <v>637</v>
      </c>
      <c r="E90" s="18" t="s">
        <v>638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639</v>
      </c>
      <c r="E91" s="9" t="s">
        <v>640</v>
      </c>
      <c r="F91" s="9" t="s">
        <v>11</v>
      </c>
      <c r="G91" s="9" t="s">
        <v>28</v>
      </c>
      <c r="H91" s="9" t="s">
        <v>487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641</v>
      </c>
      <c r="E92" s="14" t="s">
        <v>640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642</v>
      </c>
      <c r="E93" s="9" t="s">
        <v>643</v>
      </c>
      <c r="F93" s="9" t="s">
        <v>11</v>
      </c>
      <c r="G93" s="9" t="s">
        <v>28</v>
      </c>
      <c r="H93" s="9" t="s">
        <v>487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644</v>
      </c>
      <c r="E94" s="14" t="s">
        <v>643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820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645</v>
      </c>
      <c r="E95" s="9" t="s">
        <v>646</v>
      </c>
      <c r="F95" s="9" t="s">
        <v>11</v>
      </c>
      <c r="G95" s="9" t="s">
        <v>28</v>
      </c>
      <c r="H95" s="9" t="s">
        <v>487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647</v>
      </c>
      <c r="E96" s="14" t="s">
        <v>646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648</v>
      </c>
      <c r="E97" s="18" t="s">
        <v>649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650</v>
      </c>
      <c r="E98" s="9" t="s">
        <v>651</v>
      </c>
      <c r="F98" s="9" t="s">
        <v>11</v>
      </c>
      <c r="G98" s="9" t="s">
        <v>28</v>
      </c>
      <c r="H98" s="9" t="s">
        <v>487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652</v>
      </c>
      <c r="E99" s="8" t="s">
        <v>653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820</v>
      </c>
    </row>
    <row r="100" spans="1:32" ht="25.5" x14ac:dyDescent="0.2">
      <c r="A100" s="6">
        <v>405</v>
      </c>
      <c r="B100" s="18"/>
      <c r="C100" s="18"/>
      <c r="D100" s="18" t="s">
        <v>654</v>
      </c>
      <c r="E100" s="18" t="s">
        <v>655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656</v>
      </c>
      <c r="E101" s="9" t="s">
        <v>657</v>
      </c>
      <c r="F101" s="9" t="s">
        <v>11</v>
      </c>
      <c r="G101" s="9" t="s">
        <v>28</v>
      </c>
      <c r="H101" s="9" t="s">
        <v>487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658</v>
      </c>
      <c r="E102" s="14" t="s">
        <v>659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660</v>
      </c>
      <c r="E103" s="9" t="s">
        <v>661</v>
      </c>
      <c r="F103" s="9" t="s">
        <v>11</v>
      </c>
      <c r="G103" s="9" t="s">
        <v>36</v>
      </c>
      <c r="H103" s="9" t="s">
        <v>487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662</v>
      </c>
      <c r="E104" s="14" t="s">
        <v>663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820</v>
      </c>
    </row>
    <row r="105" spans="1:32" ht="38.25" x14ac:dyDescent="0.2">
      <c r="A105" s="6">
        <v>410</v>
      </c>
      <c r="B105" s="18"/>
      <c r="C105" s="18"/>
      <c r="D105" s="18" t="s">
        <v>664</v>
      </c>
      <c r="E105" s="18" t="s">
        <v>665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666</v>
      </c>
      <c r="E106" s="9" t="s">
        <v>665</v>
      </c>
      <c r="F106" s="9" t="s">
        <v>11</v>
      </c>
      <c r="G106" s="9" t="s">
        <v>36</v>
      </c>
      <c r="H106" s="9" t="s">
        <v>487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667</v>
      </c>
      <c r="E107" s="8" t="s">
        <v>668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669</v>
      </c>
      <c r="E108" s="25" t="s">
        <v>670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824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669</v>
      </c>
      <c r="E109" s="18" t="s">
        <v>670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671</v>
      </c>
      <c r="E110" s="18" t="s">
        <v>672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673</v>
      </c>
      <c r="E111" s="9" t="s">
        <v>674</v>
      </c>
      <c r="F111" s="9" t="s">
        <v>11</v>
      </c>
      <c r="G111" s="9"/>
      <c r="H111" s="9" t="s">
        <v>487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675</v>
      </c>
      <c r="E112" s="18" t="s">
        <v>676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677</v>
      </c>
      <c r="E113" s="9" t="s">
        <v>678</v>
      </c>
      <c r="F113" s="9" t="s">
        <v>11</v>
      </c>
      <c r="G113" s="9" t="s">
        <v>36</v>
      </c>
      <c r="H113" s="9" t="s">
        <v>487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679</v>
      </c>
      <c r="E114" s="8" t="s">
        <v>678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680</v>
      </c>
      <c r="E115" s="25" t="s">
        <v>681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824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680</v>
      </c>
      <c r="E116" s="18" t="s">
        <v>681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682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683</v>
      </c>
      <c r="E118" s="25" t="s">
        <v>684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683</v>
      </c>
      <c r="E119" s="18" t="s">
        <v>684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685</v>
      </c>
      <c r="E120" s="25" t="s">
        <v>686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685</v>
      </c>
      <c r="E121" s="18" t="s">
        <v>686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687</v>
      </c>
      <c r="E122" s="18" t="s">
        <v>688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689</v>
      </c>
      <c r="E123" s="18" t="s">
        <v>690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691</v>
      </c>
      <c r="E124" s="18" t="s">
        <v>692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693</v>
      </c>
      <c r="E125" s="25" t="s">
        <v>694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693</v>
      </c>
      <c r="E126" s="18" t="s">
        <v>694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695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696</v>
      </c>
      <c r="E128" s="25" t="s">
        <v>697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696</v>
      </c>
      <c r="E129" s="18" t="s">
        <v>697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698</v>
      </c>
      <c r="E130" s="18" t="s">
        <v>699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700</v>
      </c>
      <c r="E131" s="9" t="s">
        <v>701</v>
      </c>
      <c r="F131" s="9" t="s">
        <v>11</v>
      </c>
      <c r="G131" s="9"/>
      <c r="H131" s="9" t="s">
        <v>702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703</v>
      </c>
      <c r="E132" s="8" t="s">
        <v>704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705</v>
      </c>
      <c r="E133" s="18" t="s">
        <v>706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707</v>
      </c>
      <c r="E134" s="18" t="s">
        <v>708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709</v>
      </c>
      <c r="E135" s="18" t="s">
        <v>710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711</v>
      </c>
      <c r="E136" s="25" t="s">
        <v>712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711</v>
      </c>
      <c r="E137" s="18" t="s">
        <v>712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713</v>
      </c>
      <c r="E138" s="18" t="s">
        <v>714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715</v>
      </c>
      <c r="E139" s="9" t="s">
        <v>716</v>
      </c>
      <c r="F139" s="9" t="s">
        <v>11</v>
      </c>
      <c r="G139" s="9"/>
      <c r="H139" s="9" t="s">
        <v>717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718</v>
      </c>
      <c r="E140" s="8" t="s">
        <v>719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720</v>
      </c>
      <c r="E141" s="25" t="s">
        <v>721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720</v>
      </c>
      <c r="E142" s="18" t="s">
        <v>721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722</v>
      </c>
      <c r="E143" s="18" t="s">
        <v>723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724</v>
      </c>
      <c r="E144" s="9" t="s">
        <v>725</v>
      </c>
      <c r="F144" s="9" t="s">
        <v>11</v>
      </c>
      <c r="G144" s="9"/>
      <c r="H144" s="9" t="s">
        <v>702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726</v>
      </c>
      <c r="E145" s="8" t="s">
        <v>727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728</v>
      </c>
      <c r="E146" s="9" t="s">
        <v>729</v>
      </c>
      <c r="F146" s="9" t="s">
        <v>11</v>
      </c>
      <c r="G146" s="9"/>
      <c r="H146" s="9" t="s">
        <v>702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730</v>
      </c>
      <c r="E147" s="8" t="s">
        <v>731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732</v>
      </c>
      <c r="E148" s="18" t="s">
        <v>733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734</v>
      </c>
      <c r="E149" s="9" t="s">
        <v>735</v>
      </c>
      <c r="F149" s="9" t="s">
        <v>11</v>
      </c>
      <c r="G149" s="9"/>
      <c r="H149" s="9" t="s">
        <v>717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736</v>
      </c>
      <c r="E150" s="22" t="s">
        <v>737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738</v>
      </c>
      <c r="E151" s="18" t="s">
        <v>739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740</v>
      </c>
      <c r="E152" s="9" t="s">
        <v>741</v>
      </c>
      <c r="F152" s="9" t="s">
        <v>11</v>
      </c>
      <c r="G152" s="9"/>
      <c r="H152" s="9" t="s">
        <v>702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742</v>
      </c>
      <c r="E153" s="18" t="s">
        <v>743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744</v>
      </c>
      <c r="E154" s="9" t="s">
        <v>745</v>
      </c>
      <c r="F154" s="9" t="s">
        <v>11</v>
      </c>
      <c r="G154" s="9"/>
      <c r="H154" s="9" t="s">
        <v>702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746</v>
      </c>
      <c r="E155" s="8" t="s">
        <v>747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748</v>
      </c>
      <c r="E156" s="18" t="s">
        <v>749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750</v>
      </c>
      <c r="E157" s="18" t="s">
        <v>751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752</v>
      </c>
      <c r="E158" s="25" t="s">
        <v>753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752</v>
      </c>
      <c r="E159" s="18" t="s">
        <v>753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754</v>
      </c>
      <c r="E160" s="18" t="s">
        <v>755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756</v>
      </c>
      <c r="E161" s="9" t="s">
        <v>757</v>
      </c>
      <c r="F161" s="9" t="s">
        <v>11</v>
      </c>
      <c r="G161" s="9"/>
      <c r="H161" s="9" t="s">
        <v>702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758</v>
      </c>
      <c r="E162" s="22" t="s">
        <v>759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760</v>
      </c>
      <c r="E163" s="9" t="s">
        <v>761</v>
      </c>
      <c r="F163" s="9" t="s">
        <v>11</v>
      </c>
      <c r="G163" s="9"/>
      <c r="H163" s="9" t="s">
        <v>702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762</v>
      </c>
      <c r="E164" s="18" t="s">
        <v>763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764</v>
      </c>
      <c r="E165" s="9" t="s">
        <v>765</v>
      </c>
      <c r="F165" s="9" t="s">
        <v>11</v>
      </c>
      <c r="G165" s="9"/>
      <c r="H165" s="9" t="s">
        <v>717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766</v>
      </c>
      <c r="E166" s="22" t="s">
        <v>767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768</v>
      </c>
      <c r="E167" s="25" t="s">
        <v>769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768</v>
      </c>
      <c r="E168" s="18" t="s">
        <v>769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770</v>
      </c>
      <c r="E169" s="18" t="s">
        <v>771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772</v>
      </c>
      <c r="E170" s="9" t="s">
        <v>773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774</v>
      </c>
      <c r="E171" s="18" t="s">
        <v>775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776</v>
      </c>
      <c r="E172" s="9" t="s">
        <v>777</v>
      </c>
      <c r="F172" s="9" t="s">
        <v>11</v>
      </c>
      <c r="G172" s="9"/>
      <c r="H172" s="9" t="s">
        <v>702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778</v>
      </c>
      <c r="E173" s="18" t="s">
        <v>779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780</v>
      </c>
      <c r="E174" s="18" t="s">
        <v>781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831</v>
      </c>
      <c r="D3" s="78" t="s">
        <v>832</v>
      </c>
      <c r="E3" t="s">
        <v>833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abSelected="1" zoomScale="80" zoomScaleNormal="80" workbookViewId="0"/>
  </sheetViews>
  <sheetFormatPr defaultRowHeight="12.75" x14ac:dyDescent="0.2"/>
  <cols>
    <col min="2" max="2" width="13.5703125" customWidth="1"/>
    <col min="3" max="3" width="37" bestFit="1" customWidth="1"/>
    <col min="7" max="8" width="12.28515625" bestFit="1" customWidth="1"/>
    <col min="9" max="9" width="11.28515625" bestFit="1" customWidth="1"/>
    <col min="10" max="10" width="0" hidden="1" customWidth="1"/>
    <col min="11" max="15" width="11.28515625" bestFit="1" customWidth="1"/>
    <col min="16" max="16" width="22.140625" customWidth="1"/>
    <col min="18" max="18" width="9.7109375" bestFit="1" customWidth="1"/>
  </cols>
  <sheetData>
    <row r="1" spans="1:16" ht="15.75" x14ac:dyDescent="0.25">
      <c r="A1" s="134" t="s">
        <v>979</v>
      </c>
      <c r="B1" s="135"/>
      <c r="C1" s="135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16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16" ht="36" customHeight="1" x14ac:dyDescent="0.2">
      <c r="A3" s="84" t="s">
        <v>838</v>
      </c>
      <c r="B3" s="84" t="s">
        <v>784</v>
      </c>
      <c r="C3" s="108" t="s">
        <v>840</v>
      </c>
      <c r="D3" s="109" t="s">
        <v>786</v>
      </c>
      <c r="E3" s="109" t="s">
        <v>839</v>
      </c>
      <c r="F3" s="109" t="s">
        <v>789</v>
      </c>
      <c r="G3" s="109" t="s">
        <v>791</v>
      </c>
      <c r="H3" s="109" t="s">
        <v>837</v>
      </c>
      <c r="I3" s="109" t="s">
        <v>793</v>
      </c>
      <c r="J3" s="119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959</v>
      </c>
    </row>
    <row r="4" spans="1:16" ht="58.5" customHeight="1" x14ac:dyDescent="0.2">
      <c r="A4" s="124"/>
      <c r="B4" s="124" t="s">
        <v>843</v>
      </c>
      <c r="C4" s="123"/>
      <c r="D4" s="124"/>
      <c r="E4" s="124"/>
      <c r="F4" s="124"/>
      <c r="G4" s="133">
        <f t="shared" ref="G4:O4" si="0">+G5+G19+G32+G69</f>
        <v>34119949.633999996</v>
      </c>
      <c r="H4" s="133">
        <f t="shared" si="0"/>
        <v>26564906.993999999</v>
      </c>
      <c r="I4" s="133">
        <f t="shared" si="0"/>
        <v>7555042.6399999997</v>
      </c>
      <c r="J4" s="133">
        <f t="shared" si="0"/>
        <v>0</v>
      </c>
      <c r="K4" s="133">
        <f t="shared" si="0"/>
        <v>5356176.1133333333</v>
      </c>
      <c r="L4" s="133">
        <f t="shared" si="0"/>
        <v>7972945.3399999999</v>
      </c>
      <c r="M4" s="133">
        <f t="shared" si="0"/>
        <v>9453179.2199999988</v>
      </c>
      <c r="N4" s="133">
        <f t="shared" si="0"/>
        <v>6093195.5700000003</v>
      </c>
      <c r="O4" s="133">
        <f t="shared" si="0"/>
        <v>5119453.38</v>
      </c>
      <c r="P4" s="125"/>
    </row>
    <row r="5" spans="1:16" ht="24" x14ac:dyDescent="0.2">
      <c r="A5" s="88"/>
      <c r="B5" s="88" t="s">
        <v>844</v>
      </c>
      <c r="C5" s="93" t="s">
        <v>279</v>
      </c>
      <c r="D5" s="88" t="s">
        <v>2</v>
      </c>
      <c r="E5" s="88"/>
      <c r="F5" s="88"/>
      <c r="G5" s="89">
        <f t="shared" ref="G5:O5" si="1">+G6+G16</f>
        <v>6285333.3499999996</v>
      </c>
      <c r="H5" s="89">
        <f t="shared" si="1"/>
        <v>4809000</v>
      </c>
      <c r="I5" s="89">
        <f t="shared" si="1"/>
        <v>1476333.35</v>
      </c>
      <c r="J5" s="89">
        <f t="shared" si="1"/>
        <v>0</v>
      </c>
      <c r="K5" s="89">
        <f t="shared" si="1"/>
        <v>1115844.4500000002</v>
      </c>
      <c r="L5" s="89">
        <f t="shared" si="1"/>
        <v>1144444.44</v>
      </c>
      <c r="M5" s="89">
        <f t="shared" si="1"/>
        <v>1386866.66</v>
      </c>
      <c r="N5" s="89">
        <f t="shared" si="1"/>
        <v>1461844.45</v>
      </c>
      <c r="O5" s="89">
        <f t="shared" si="1"/>
        <v>1176333.3399999999</v>
      </c>
      <c r="P5" s="89"/>
    </row>
    <row r="6" spans="1:16" ht="24" x14ac:dyDescent="0.2">
      <c r="A6" s="120"/>
      <c r="B6" s="120" t="s">
        <v>845</v>
      </c>
      <c r="C6" s="121" t="s">
        <v>971</v>
      </c>
      <c r="D6" s="120" t="s">
        <v>841</v>
      </c>
      <c r="E6" s="120"/>
      <c r="F6" s="120"/>
      <c r="G6" s="122">
        <f>+G7+G13+G10</f>
        <v>5652000.0099999998</v>
      </c>
      <c r="H6" s="122">
        <f t="shared" ref="H6:O6" si="2">+H7+H13+H10</f>
        <v>4239000</v>
      </c>
      <c r="I6" s="122">
        <f t="shared" si="2"/>
        <v>1413000.01</v>
      </c>
      <c r="J6" s="122">
        <f t="shared" si="2"/>
        <v>0</v>
      </c>
      <c r="K6" s="122">
        <f t="shared" si="2"/>
        <v>1004733.3400000001</v>
      </c>
      <c r="L6" s="122">
        <f t="shared" si="2"/>
        <v>966666.65999999992</v>
      </c>
      <c r="M6" s="122">
        <f t="shared" si="2"/>
        <v>1220199.99</v>
      </c>
      <c r="N6" s="122">
        <f t="shared" si="2"/>
        <v>1350733.3399999999</v>
      </c>
      <c r="O6" s="122">
        <f t="shared" si="2"/>
        <v>1109666.67</v>
      </c>
      <c r="P6" s="122"/>
    </row>
    <row r="7" spans="1:16" x14ac:dyDescent="0.2">
      <c r="A7" s="81"/>
      <c r="B7" s="81" t="s">
        <v>854</v>
      </c>
      <c r="C7" s="94" t="s">
        <v>846</v>
      </c>
      <c r="D7" s="81" t="s">
        <v>8</v>
      </c>
      <c r="E7" s="81"/>
      <c r="F7" s="81"/>
      <c r="G7" s="85">
        <f>SUM(G8:G9)</f>
        <v>1405000</v>
      </c>
      <c r="H7" s="85">
        <f t="shared" ref="H7:O7" si="3">SUM(H8:H9)</f>
        <v>1053750</v>
      </c>
      <c r="I7" s="85">
        <f t="shared" si="3"/>
        <v>351250</v>
      </c>
      <c r="J7" s="85">
        <f t="shared" si="3"/>
        <v>0</v>
      </c>
      <c r="K7" s="85">
        <f t="shared" si="3"/>
        <v>66666.67</v>
      </c>
      <c r="L7" s="85">
        <f t="shared" si="3"/>
        <v>263333.32999999996</v>
      </c>
      <c r="M7" s="85">
        <f t="shared" si="3"/>
        <v>346333.32999999996</v>
      </c>
      <c r="N7" s="85">
        <f t="shared" si="3"/>
        <v>353666.67</v>
      </c>
      <c r="O7" s="85">
        <f t="shared" si="3"/>
        <v>375000</v>
      </c>
      <c r="P7" s="85"/>
    </row>
    <row r="8" spans="1:16" ht="24" x14ac:dyDescent="0.2">
      <c r="A8" s="101">
        <v>1</v>
      </c>
      <c r="B8" s="101" t="s">
        <v>856</v>
      </c>
      <c r="C8" s="103" t="s">
        <v>847</v>
      </c>
      <c r="D8" s="101" t="s">
        <v>11</v>
      </c>
      <c r="E8" s="101" t="s">
        <v>961</v>
      </c>
      <c r="F8" s="101" t="s">
        <v>836</v>
      </c>
      <c r="G8" s="102">
        <f>+H8+I8</f>
        <v>475000</v>
      </c>
      <c r="H8" s="102">
        <v>356250</v>
      </c>
      <c r="I8" s="102">
        <f>ROUNDUP(H8/3,2)</f>
        <v>118750</v>
      </c>
      <c r="J8" s="102"/>
      <c r="K8" s="102">
        <v>66666.67</v>
      </c>
      <c r="L8" s="102">
        <v>133333.32999999999</v>
      </c>
      <c r="M8" s="102">
        <v>133333.32999999999</v>
      </c>
      <c r="N8" s="102">
        <v>66666.67</v>
      </c>
      <c r="O8" s="102">
        <v>75000</v>
      </c>
      <c r="P8" s="102"/>
    </row>
    <row r="9" spans="1:16" ht="24" x14ac:dyDescent="0.2">
      <c r="A9" s="101">
        <v>2</v>
      </c>
      <c r="B9" s="101" t="s">
        <v>946</v>
      </c>
      <c r="C9" s="103" t="s">
        <v>848</v>
      </c>
      <c r="D9" s="101" t="s">
        <v>11</v>
      </c>
      <c r="E9" s="101" t="s">
        <v>962</v>
      </c>
      <c r="F9" s="101" t="s">
        <v>836</v>
      </c>
      <c r="G9" s="102">
        <f>+H9+I9</f>
        <v>930000</v>
      </c>
      <c r="H9" s="102">
        <v>697500</v>
      </c>
      <c r="I9" s="102">
        <f>ROUNDUP(H9/3,2)</f>
        <v>232500</v>
      </c>
      <c r="J9" s="102"/>
      <c r="K9" s="102">
        <v>0</v>
      </c>
      <c r="L9" s="102">
        <v>130000</v>
      </c>
      <c r="M9" s="102">
        <v>213000</v>
      </c>
      <c r="N9" s="102">
        <v>287000</v>
      </c>
      <c r="O9" s="102">
        <v>300000</v>
      </c>
      <c r="P9" s="102"/>
    </row>
    <row r="10" spans="1:16" ht="48" x14ac:dyDescent="0.2">
      <c r="A10" s="81"/>
      <c r="B10" s="81" t="s">
        <v>948</v>
      </c>
      <c r="C10" s="94" t="s">
        <v>972</v>
      </c>
      <c r="D10" s="81" t="s">
        <v>8</v>
      </c>
      <c r="E10" s="81"/>
      <c r="F10" s="81"/>
      <c r="G10" s="85">
        <f>+G11+G12</f>
        <v>2480000</v>
      </c>
      <c r="H10" s="85">
        <f t="shared" ref="H10:O10" si="4">+H11+H12</f>
        <v>1860000</v>
      </c>
      <c r="I10" s="85">
        <f t="shared" si="4"/>
        <v>620000</v>
      </c>
      <c r="J10" s="85">
        <f t="shared" si="4"/>
        <v>0</v>
      </c>
      <c r="K10" s="85">
        <f t="shared" si="4"/>
        <v>297000</v>
      </c>
      <c r="L10" s="85">
        <f t="shared" si="4"/>
        <v>503333.32999999996</v>
      </c>
      <c r="M10" s="85">
        <f t="shared" si="4"/>
        <v>637000</v>
      </c>
      <c r="N10" s="85">
        <f t="shared" si="4"/>
        <v>556000</v>
      </c>
      <c r="O10" s="85">
        <f t="shared" si="4"/>
        <v>486666.67000000004</v>
      </c>
      <c r="P10" s="85"/>
    </row>
    <row r="11" spans="1:16" ht="24" x14ac:dyDescent="0.2">
      <c r="A11" s="101">
        <v>3</v>
      </c>
      <c r="B11" s="101" t="s">
        <v>951</v>
      </c>
      <c r="C11" s="103" t="s">
        <v>849</v>
      </c>
      <c r="D11" s="101" t="s">
        <v>11</v>
      </c>
      <c r="E11" s="101" t="s">
        <v>962</v>
      </c>
      <c r="F11" s="101" t="s">
        <v>836</v>
      </c>
      <c r="G11" s="102">
        <f t="shared" ref="G11:G12" si="5">+H11+I11</f>
        <v>1240000</v>
      </c>
      <c r="H11" s="102">
        <v>930000</v>
      </c>
      <c r="I11" s="102">
        <f t="shared" ref="I11:I12" si="6">ROUNDUP(H11/3,2)</f>
        <v>310000</v>
      </c>
      <c r="J11" s="102"/>
      <c r="K11" s="102">
        <v>111000</v>
      </c>
      <c r="L11" s="102">
        <v>193333.33</v>
      </c>
      <c r="M11" s="102">
        <v>389000</v>
      </c>
      <c r="N11" s="102">
        <v>308000</v>
      </c>
      <c r="O11" s="102">
        <v>238666.67</v>
      </c>
      <c r="P11" s="102"/>
    </row>
    <row r="12" spans="1:16" ht="24" x14ac:dyDescent="0.2">
      <c r="A12" s="101">
        <v>4</v>
      </c>
      <c r="B12" s="101" t="s">
        <v>947</v>
      </c>
      <c r="C12" s="103" t="s">
        <v>850</v>
      </c>
      <c r="D12" s="101" t="s">
        <v>11</v>
      </c>
      <c r="E12" s="101" t="s">
        <v>962</v>
      </c>
      <c r="F12" s="101" t="s">
        <v>836</v>
      </c>
      <c r="G12" s="102">
        <f t="shared" si="5"/>
        <v>1240000</v>
      </c>
      <c r="H12" s="102">
        <v>930000</v>
      </c>
      <c r="I12" s="102">
        <f t="shared" si="6"/>
        <v>310000</v>
      </c>
      <c r="J12" s="102"/>
      <c r="K12" s="102">
        <v>186000</v>
      </c>
      <c r="L12" s="102">
        <v>310000</v>
      </c>
      <c r="M12" s="102">
        <v>248000</v>
      </c>
      <c r="N12" s="102">
        <v>248000</v>
      </c>
      <c r="O12" s="102">
        <v>248000</v>
      </c>
      <c r="P12" s="102"/>
    </row>
    <row r="13" spans="1:16" x14ac:dyDescent="0.2">
      <c r="A13" s="81"/>
      <c r="B13" s="81" t="s">
        <v>855</v>
      </c>
      <c r="C13" s="94" t="s">
        <v>851</v>
      </c>
      <c r="D13" s="81" t="s">
        <v>8</v>
      </c>
      <c r="E13" s="81"/>
      <c r="F13" s="81"/>
      <c r="G13" s="85">
        <f>SUM(G14:G15)</f>
        <v>1767000.01</v>
      </c>
      <c r="H13" s="85">
        <f t="shared" ref="H13:O13" si="7">SUM(H14:H15)</f>
        <v>1325250</v>
      </c>
      <c r="I13" s="85">
        <f t="shared" si="7"/>
        <v>441750.01</v>
      </c>
      <c r="J13" s="85">
        <f t="shared" si="7"/>
        <v>0</v>
      </c>
      <c r="K13" s="85">
        <f t="shared" si="7"/>
        <v>641066.67000000004</v>
      </c>
      <c r="L13" s="85">
        <f t="shared" si="7"/>
        <v>200000</v>
      </c>
      <c r="M13" s="85">
        <f t="shared" si="7"/>
        <v>236866.65999999997</v>
      </c>
      <c r="N13" s="85">
        <f t="shared" si="7"/>
        <v>441066.67</v>
      </c>
      <c r="O13" s="85">
        <f t="shared" si="7"/>
        <v>248000</v>
      </c>
      <c r="P13" s="85"/>
    </row>
    <row r="14" spans="1:16" ht="36" x14ac:dyDescent="0.2">
      <c r="A14" s="98">
        <v>5</v>
      </c>
      <c r="B14" s="98" t="s">
        <v>857</v>
      </c>
      <c r="C14" s="99" t="s">
        <v>852</v>
      </c>
      <c r="D14" s="98" t="s">
        <v>11</v>
      </c>
      <c r="E14" s="98" t="s">
        <v>963</v>
      </c>
      <c r="F14" s="98" t="s">
        <v>836</v>
      </c>
      <c r="G14" s="102">
        <f t="shared" ref="G14:G15" si="8">+H14+I14</f>
        <v>845666.67</v>
      </c>
      <c r="H14" s="100">
        <v>634250</v>
      </c>
      <c r="I14" s="100">
        <f t="shared" ref="I14" si="9">ROUNDUP(H14/3,2)</f>
        <v>211416.67</v>
      </c>
      <c r="J14" s="100"/>
      <c r="K14" s="113">
        <v>82400</v>
      </c>
      <c r="L14" s="113">
        <v>146666.67000000001</v>
      </c>
      <c r="M14" s="113">
        <v>131533.32999999999</v>
      </c>
      <c r="N14" s="113">
        <v>342400</v>
      </c>
      <c r="O14" s="113">
        <v>142666.67000000001</v>
      </c>
      <c r="P14" s="113"/>
    </row>
    <row r="15" spans="1:16" ht="36" x14ac:dyDescent="0.2">
      <c r="A15" s="98">
        <v>6</v>
      </c>
      <c r="B15" s="98" t="s">
        <v>858</v>
      </c>
      <c r="C15" s="99" t="s">
        <v>853</v>
      </c>
      <c r="D15" s="98" t="s">
        <v>11</v>
      </c>
      <c r="E15" s="98" t="s">
        <v>963</v>
      </c>
      <c r="F15" s="98" t="s">
        <v>836</v>
      </c>
      <c r="G15" s="102">
        <f t="shared" si="8"/>
        <v>921333.34</v>
      </c>
      <c r="H15" s="100">
        <v>691000</v>
      </c>
      <c r="I15" s="100">
        <f>ROUNDUP(H15/3,2)</f>
        <v>230333.34</v>
      </c>
      <c r="J15" s="100"/>
      <c r="K15" s="113">
        <v>558666.67000000004</v>
      </c>
      <c r="L15" s="113">
        <v>53333.33</v>
      </c>
      <c r="M15" s="113">
        <v>105333.33</v>
      </c>
      <c r="N15" s="113">
        <v>98666.67</v>
      </c>
      <c r="O15" s="113">
        <v>105333.33</v>
      </c>
      <c r="P15" s="113"/>
    </row>
    <row r="16" spans="1:16" ht="24" x14ac:dyDescent="0.2">
      <c r="A16" s="120"/>
      <c r="B16" s="120" t="s">
        <v>860</v>
      </c>
      <c r="C16" s="121" t="s">
        <v>970</v>
      </c>
      <c r="D16" s="120" t="s">
        <v>841</v>
      </c>
      <c r="E16" s="120"/>
      <c r="F16" s="120"/>
      <c r="G16" s="122">
        <f>+G17</f>
        <v>633333.34</v>
      </c>
      <c r="H16" s="122">
        <f t="shared" ref="H16:O17" si="10">+H17</f>
        <v>570000</v>
      </c>
      <c r="I16" s="122">
        <f t="shared" si="10"/>
        <v>63333.340000000004</v>
      </c>
      <c r="J16" s="122">
        <f t="shared" si="10"/>
        <v>0</v>
      </c>
      <c r="K16" s="122">
        <f t="shared" si="10"/>
        <v>111111.11</v>
      </c>
      <c r="L16" s="122">
        <f t="shared" si="10"/>
        <v>177777.78</v>
      </c>
      <c r="M16" s="122">
        <f t="shared" si="10"/>
        <v>166666.67000000001</v>
      </c>
      <c r="N16" s="122">
        <f t="shared" si="10"/>
        <v>111111.11</v>
      </c>
      <c r="O16" s="122">
        <f t="shared" si="10"/>
        <v>66666.67</v>
      </c>
      <c r="P16" s="122"/>
    </row>
    <row r="17" spans="1:16" ht="24" x14ac:dyDescent="0.2">
      <c r="A17" s="82"/>
      <c r="B17" s="82" t="s">
        <v>861</v>
      </c>
      <c r="C17" s="95" t="s">
        <v>859</v>
      </c>
      <c r="D17" s="82" t="s">
        <v>8</v>
      </c>
      <c r="E17" s="82"/>
      <c r="F17" s="82"/>
      <c r="G17" s="87">
        <f>+G18</f>
        <v>633333.34</v>
      </c>
      <c r="H17" s="87">
        <f t="shared" si="10"/>
        <v>570000</v>
      </c>
      <c r="I17" s="87">
        <f t="shared" si="10"/>
        <v>63333.340000000004</v>
      </c>
      <c r="J17" s="87">
        <f t="shared" si="10"/>
        <v>0</v>
      </c>
      <c r="K17" s="87">
        <f t="shared" si="10"/>
        <v>111111.11</v>
      </c>
      <c r="L17" s="87">
        <f t="shared" si="10"/>
        <v>177777.78</v>
      </c>
      <c r="M17" s="87">
        <f t="shared" si="10"/>
        <v>166666.67000000001</v>
      </c>
      <c r="N17" s="87">
        <f t="shared" si="10"/>
        <v>111111.11</v>
      </c>
      <c r="O17" s="87">
        <f t="shared" si="10"/>
        <v>66666.67</v>
      </c>
      <c r="P17" s="87"/>
    </row>
    <row r="18" spans="1:16" ht="36" x14ac:dyDescent="0.2">
      <c r="A18" s="101">
        <v>7</v>
      </c>
      <c r="B18" s="101" t="s">
        <v>862</v>
      </c>
      <c r="C18" s="103" t="s">
        <v>975</v>
      </c>
      <c r="D18" s="101" t="s">
        <v>11</v>
      </c>
      <c r="E18" s="101" t="s">
        <v>961</v>
      </c>
      <c r="F18" s="101" t="s">
        <v>836</v>
      </c>
      <c r="G18" s="102">
        <f t="shared" ref="G18" si="11">+H18+I18</f>
        <v>633333.34</v>
      </c>
      <c r="H18" s="102">
        <v>570000</v>
      </c>
      <c r="I18" s="102">
        <f>ROUNDUP(H18/9,2)</f>
        <v>63333.340000000004</v>
      </c>
      <c r="J18" s="102"/>
      <c r="K18" s="102">
        <v>111111.11</v>
      </c>
      <c r="L18" s="102">
        <v>177777.78</v>
      </c>
      <c r="M18" s="102">
        <v>166666.67000000001</v>
      </c>
      <c r="N18" s="102">
        <v>111111.11</v>
      </c>
      <c r="O18" s="102">
        <v>66666.67</v>
      </c>
      <c r="P18" s="102"/>
    </row>
    <row r="19" spans="1:16" ht="24" x14ac:dyDescent="0.2">
      <c r="A19" s="88"/>
      <c r="B19" s="88" t="s">
        <v>863</v>
      </c>
      <c r="C19" s="93" t="s">
        <v>864</v>
      </c>
      <c r="D19" s="88" t="s">
        <v>2</v>
      </c>
      <c r="E19" s="88"/>
      <c r="F19" s="88"/>
      <c r="G19" s="89">
        <f t="shared" ref="G19:O19" si="12">+G20+G29</f>
        <v>10783333.35</v>
      </c>
      <c r="H19" s="89">
        <f t="shared" si="12"/>
        <v>8096500</v>
      </c>
      <c r="I19" s="89">
        <f t="shared" si="12"/>
        <v>2686833.3499999996</v>
      </c>
      <c r="J19" s="89">
        <f t="shared" si="12"/>
        <v>0</v>
      </c>
      <c r="K19" s="89">
        <f t="shared" si="12"/>
        <v>1381666.67</v>
      </c>
      <c r="L19" s="89">
        <f t="shared" si="12"/>
        <v>2579333.34</v>
      </c>
      <c r="M19" s="89">
        <f t="shared" si="12"/>
        <v>3008333.33</v>
      </c>
      <c r="N19" s="89">
        <f t="shared" si="12"/>
        <v>2276666.67</v>
      </c>
      <c r="O19" s="89">
        <f t="shared" si="12"/>
        <v>1537333.34</v>
      </c>
      <c r="P19" s="89"/>
    </row>
    <row r="20" spans="1:16" ht="24" x14ac:dyDescent="0.2">
      <c r="A20" s="120"/>
      <c r="B20" s="120" t="s">
        <v>865</v>
      </c>
      <c r="C20" s="121" t="s">
        <v>971</v>
      </c>
      <c r="D20" s="120" t="s">
        <v>841</v>
      </c>
      <c r="E20" s="120"/>
      <c r="F20" s="120"/>
      <c r="G20" s="122">
        <f>+G23+G27+G21</f>
        <v>10723333.35</v>
      </c>
      <c r="H20" s="122">
        <f t="shared" ref="H20:O20" si="13">+H23+H27+H21</f>
        <v>8042500</v>
      </c>
      <c r="I20" s="122">
        <f t="shared" si="13"/>
        <v>2680833.3499999996</v>
      </c>
      <c r="J20" s="122">
        <f t="shared" si="13"/>
        <v>0</v>
      </c>
      <c r="K20" s="122">
        <f t="shared" si="13"/>
        <v>1321666.67</v>
      </c>
      <c r="L20" s="122">
        <f t="shared" si="13"/>
        <v>2579333.34</v>
      </c>
      <c r="M20" s="122">
        <f t="shared" si="13"/>
        <v>3008333.33</v>
      </c>
      <c r="N20" s="122">
        <f t="shared" si="13"/>
        <v>2276666.67</v>
      </c>
      <c r="O20" s="122">
        <f t="shared" si="13"/>
        <v>1537333.34</v>
      </c>
      <c r="P20" s="122"/>
    </row>
    <row r="21" spans="1:16" ht="24" x14ac:dyDescent="0.2">
      <c r="A21" s="81"/>
      <c r="B21" s="81" t="s">
        <v>877</v>
      </c>
      <c r="C21" s="94" t="s">
        <v>874</v>
      </c>
      <c r="D21" s="81" t="s">
        <v>8</v>
      </c>
      <c r="E21" s="81"/>
      <c r="F21" s="81"/>
      <c r="G21" s="85">
        <f>+G22</f>
        <v>1156666.67</v>
      </c>
      <c r="H21" s="85">
        <f t="shared" ref="H21:O21" si="14">+H22</f>
        <v>867500</v>
      </c>
      <c r="I21" s="85">
        <f t="shared" si="14"/>
        <v>289166.67</v>
      </c>
      <c r="J21" s="85">
        <f t="shared" si="14"/>
        <v>0</v>
      </c>
      <c r="K21" s="85">
        <f t="shared" si="14"/>
        <v>0</v>
      </c>
      <c r="L21" s="85">
        <f t="shared" si="14"/>
        <v>436000</v>
      </c>
      <c r="M21" s="85">
        <f t="shared" si="14"/>
        <v>420000</v>
      </c>
      <c r="N21" s="85">
        <f t="shared" si="14"/>
        <v>266666.67</v>
      </c>
      <c r="O21" s="85">
        <f t="shared" si="14"/>
        <v>34000</v>
      </c>
      <c r="P21" s="85"/>
    </row>
    <row r="22" spans="1:16" ht="48" x14ac:dyDescent="0.2">
      <c r="A22" s="126">
        <v>8</v>
      </c>
      <c r="B22" s="126" t="s">
        <v>878</v>
      </c>
      <c r="C22" s="128" t="s">
        <v>875</v>
      </c>
      <c r="D22" s="126" t="s">
        <v>11</v>
      </c>
      <c r="E22" s="126" t="s">
        <v>964</v>
      </c>
      <c r="F22" s="126" t="s">
        <v>836</v>
      </c>
      <c r="G22" s="102">
        <f t="shared" ref="G22" si="15">+H22+I22</f>
        <v>1156666.67</v>
      </c>
      <c r="H22" s="100">
        <v>867500</v>
      </c>
      <c r="I22" s="100">
        <f>ROUNDUP(H22/3,2)</f>
        <v>289166.67</v>
      </c>
      <c r="J22" s="112"/>
      <c r="K22" s="112">
        <v>0</v>
      </c>
      <c r="L22" s="112">
        <v>436000</v>
      </c>
      <c r="M22" s="112">
        <v>420000</v>
      </c>
      <c r="N22" s="112">
        <v>266666.67</v>
      </c>
      <c r="O22" s="112">
        <v>34000</v>
      </c>
      <c r="P22" s="112"/>
    </row>
    <row r="23" spans="1:16" ht="48" x14ac:dyDescent="0.2">
      <c r="A23" s="81"/>
      <c r="B23" s="81" t="s">
        <v>866</v>
      </c>
      <c r="C23" s="94" t="s">
        <v>972</v>
      </c>
      <c r="D23" s="81" t="s">
        <v>8</v>
      </c>
      <c r="E23" s="81"/>
      <c r="F23" s="81"/>
      <c r="G23" s="85">
        <f>+G24+G25+G26</f>
        <v>9333333.3399999999</v>
      </c>
      <c r="H23" s="85">
        <f t="shared" ref="H23:O23" si="16">+H24+H25+H26</f>
        <v>7000000</v>
      </c>
      <c r="I23" s="85">
        <f t="shared" si="16"/>
        <v>2333333.34</v>
      </c>
      <c r="J23" s="85">
        <f t="shared" si="16"/>
        <v>0</v>
      </c>
      <c r="K23" s="85">
        <f t="shared" si="16"/>
        <v>1286666.67</v>
      </c>
      <c r="L23" s="85">
        <f t="shared" si="16"/>
        <v>2096666.67</v>
      </c>
      <c r="M23" s="85">
        <f t="shared" si="16"/>
        <v>2530000</v>
      </c>
      <c r="N23" s="85">
        <f t="shared" si="16"/>
        <v>1963333.3299999998</v>
      </c>
      <c r="O23" s="85">
        <f t="shared" si="16"/>
        <v>1456666.6700000002</v>
      </c>
      <c r="P23" s="85"/>
    </row>
    <row r="24" spans="1:16" ht="48" x14ac:dyDescent="0.2">
      <c r="A24" s="118">
        <v>9</v>
      </c>
      <c r="B24" s="118" t="s">
        <v>868</v>
      </c>
      <c r="C24" s="127" t="s">
        <v>867</v>
      </c>
      <c r="D24" s="118" t="s">
        <v>11</v>
      </c>
      <c r="E24" s="101" t="s">
        <v>961</v>
      </c>
      <c r="F24" s="118" t="s">
        <v>836</v>
      </c>
      <c r="G24" s="102">
        <f t="shared" ref="G24:G26" si="17">+H24+I24</f>
        <v>300000</v>
      </c>
      <c r="H24" s="102">
        <v>225000</v>
      </c>
      <c r="I24" s="102">
        <f t="shared" ref="I24:I28" si="18">ROUNDUP(H24/3,2)</f>
        <v>75000</v>
      </c>
      <c r="J24" s="112"/>
      <c r="K24" s="112">
        <v>66666.67</v>
      </c>
      <c r="L24" s="112">
        <v>66666.67</v>
      </c>
      <c r="M24" s="112">
        <v>66666.67</v>
      </c>
      <c r="N24" s="112">
        <v>66666.66</v>
      </c>
      <c r="O24" s="112">
        <v>33333.33</v>
      </c>
      <c r="P24" s="112"/>
    </row>
    <row r="25" spans="1:16" ht="36" x14ac:dyDescent="0.2">
      <c r="A25" s="118">
        <v>10</v>
      </c>
      <c r="B25" s="118" t="s">
        <v>869</v>
      </c>
      <c r="C25" s="127" t="s">
        <v>871</v>
      </c>
      <c r="D25" s="118" t="s">
        <v>11</v>
      </c>
      <c r="E25" s="101" t="s">
        <v>961</v>
      </c>
      <c r="F25" s="118" t="s">
        <v>836</v>
      </c>
      <c r="G25" s="102">
        <f t="shared" si="17"/>
        <v>8900000</v>
      </c>
      <c r="H25" s="102">
        <v>6675000</v>
      </c>
      <c r="I25" s="102">
        <f t="shared" si="18"/>
        <v>2225000</v>
      </c>
      <c r="J25" s="112"/>
      <c r="K25" s="102">
        <v>1200000</v>
      </c>
      <c r="L25" s="132">
        <v>2000000</v>
      </c>
      <c r="M25" s="132">
        <v>2433333.33</v>
      </c>
      <c r="N25" s="132">
        <v>1866666.67</v>
      </c>
      <c r="O25" s="132">
        <v>1400000</v>
      </c>
      <c r="P25" s="131"/>
    </row>
    <row r="26" spans="1:16" ht="72" x14ac:dyDescent="0.2">
      <c r="A26" s="118">
        <v>11</v>
      </c>
      <c r="B26" s="118" t="s">
        <v>870</v>
      </c>
      <c r="C26" s="127" t="s">
        <v>872</v>
      </c>
      <c r="D26" s="118" t="s">
        <v>11</v>
      </c>
      <c r="E26" s="104" t="s">
        <v>965</v>
      </c>
      <c r="F26" s="118" t="s">
        <v>836</v>
      </c>
      <c r="G26" s="102">
        <f t="shared" si="17"/>
        <v>133333.34</v>
      </c>
      <c r="H26" s="102">
        <v>100000</v>
      </c>
      <c r="I26" s="102">
        <f t="shared" si="18"/>
        <v>33333.340000000004</v>
      </c>
      <c r="J26" s="112"/>
      <c r="K26" s="112">
        <v>20000</v>
      </c>
      <c r="L26" s="112">
        <v>30000</v>
      </c>
      <c r="M26" s="112">
        <v>30000</v>
      </c>
      <c r="N26" s="112">
        <v>30000</v>
      </c>
      <c r="O26" s="112">
        <v>23333.34</v>
      </c>
      <c r="P26" s="112"/>
    </row>
    <row r="27" spans="1:16" x14ac:dyDescent="0.2">
      <c r="A27" s="81"/>
      <c r="B27" s="81" t="s">
        <v>876</v>
      </c>
      <c r="C27" s="94" t="s">
        <v>851</v>
      </c>
      <c r="D27" s="81" t="s">
        <v>8</v>
      </c>
      <c r="E27" s="81"/>
      <c r="F27" s="81"/>
      <c r="G27" s="85">
        <f t="shared" ref="G27:O27" si="19">SUM(G28:G28)</f>
        <v>233333.34</v>
      </c>
      <c r="H27" s="85">
        <f t="shared" si="19"/>
        <v>175000</v>
      </c>
      <c r="I27" s="85">
        <f t="shared" si="19"/>
        <v>58333.340000000004</v>
      </c>
      <c r="J27" s="85">
        <f t="shared" si="19"/>
        <v>0</v>
      </c>
      <c r="K27" s="85">
        <f t="shared" si="19"/>
        <v>35000</v>
      </c>
      <c r="L27" s="85">
        <f t="shared" si="19"/>
        <v>46666.67</v>
      </c>
      <c r="M27" s="85">
        <f t="shared" si="19"/>
        <v>58333.33</v>
      </c>
      <c r="N27" s="85">
        <f t="shared" si="19"/>
        <v>46666.67</v>
      </c>
      <c r="O27" s="85">
        <f t="shared" si="19"/>
        <v>46666.67</v>
      </c>
      <c r="P27" s="85"/>
    </row>
    <row r="28" spans="1:16" ht="48" x14ac:dyDescent="0.2">
      <c r="A28" s="126">
        <v>12</v>
      </c>
      <c r="B28" s="126" t="s">
        <v>931</v>
      </c>
      <c r="C28" s="128" t="s">
        <v>873</v>
      </c>
      <c r="D28" s="126" t="s">
        <v>11</v>
      </c>
      <c r="E28" s="98" t="s">
        <v>963</v>
      </c>
      <c r="F28" s="126" t="s">
        <v>836</v>
      </c>
      <c r="G28" s="102">
        <f t="shared" ref="G28" si="20">+H28+I28</f>
        <v>233333.34</v>
      </c>
      <c r="H28" s="100">
        <v>175000</v>
      </c>
      <c r="I28" s="100">
        <f t="shared" si="18"/>
        <v>58333.340000000004</v>
      </c>
      <c r="J28" s="113"/>
      <c r="K28" s="113">
        <v>35000</v>
      </c>
      <c r="L28" s="113">
        <v>46666.67</v>
      </c>
      <c r="M28" s="113">
        <v>58333.33</v>
      </c>
      <c r="N28" s="112">
        <v>46666.67</v>
      </c>
      <c r="O28" s="112">
        <v>46666.67</v>
      </c>
      <c r="P28" s="112"/>
    </row>
    <row r="29" spans="1:16" ht="24" x14ac:dyDescent="0.2">
      <c r="A29" s="120"/>
      <c r="B29" s="120" t="s">
        <v>880</v>
      </c>
      <c r="C29" s="121" t="s">
        <v>973</v>
      </c>
      <c r="D29" s="120" t="s">
        <v>841</v>
      </c>
      <c r="E29" s="120"/>
      <c r="F29" s="120"/>
      <c r="G29" s="122">
        <f>+G30</f>
        <v>60000</v>
      </c>
      <c r="H29" s="122">
        <f t="shared" ref="H29:O30" si="21">+H30</f>
        <v>54000</v>
      </c>
      <c r="I29" s="122">
        <f t="shared" si="21"/>
        <v>6000</v>
      </c>
      <c r="J29" s="122">
        <f t="shared" si="21"/>
        <v>0</v>
      </c>
      <c r="K29" s="122">
        <f t="shared" si="21"/>
        <v>60000</v>
      </c>
      <c r="L29" s="122">
        <f t="shared" si="21"/>
        <v>0</v>
      </c>
      <c r="M29" s="122">
        <f t="shared" si="21"/>
        <v>0</v>
      </c>
      <c r="N29" s="122">
        <f t="shared" si="21"/>
        <v>0</v>
      </c>
      <c r="O29" s="122">
        <f t="shared" si="21"/>
        <v>0</v>
      </c>
      <c r="P29" s="122"/>
    </row>
    <row r="30" spans="1:16" x14ac:dyDescent="0.2">
      <c r="A30" s="81"/>
      <c r="B30" s="81" t="s">
        <v>881</v>
      </c>
      <c r="C30" s="94" t="s">
        <v>279</v>
      </c>
      <c r="D30" s="81" t="s">
        <v>8</v>
      </c>
      <c r="E30" s="81"/>
      <c r="F30" s="81"/>
      <c r="G30" s="85">
        <f>+G31</f>
        <v>60000</v>
      </c>
      <c r="H30" s="85">
        <f t="shared" si="21"/>
        <v>54000</v>
      </c>
      <c r="I30" s="85">
        <f t="shared" si="21"/>
        <v>6000</v>
      </c>
      <c r="J30" s="85">
        <f t="shared" si="21"/>
        <v>0</v>
      </c>
      <c r="K30" s="85">
        <f t="shared" si="21"/>
        <v>60000</v>
      </c>
      <c r="L30" s="85">
        <f t="shared" si="21"/>
        <v>0</v>
      </c>
      <c r="M30" s="85">
        <f t="shared" si="21"/>
        <v>0</v>
      </c>
      <c r="N30" s="85">
        <f t="shared" si="21"/>
        <v>0</v>
      </c>
      <c r="O30" s="85">
        <f t="shared" si="21"/>
        <v>0</v>
      </c>
      <c r="P30" s="85"/>
    </row>
    <row r="31" spans="1:16" ht="24" x14ac:dyDescent="0.2">
      <c r="A31" s="126">
        <v>13</v>
      </c>
      <c r="B31" s="126" t="s">
        <v>930</v>
      </c>
      <c r="C31" s="128" t="s">
        <v>879</v>
      </c>
      <c r="D31" s="126" t="s">
        <v>11</v>
      </c>
      <c r="E31" s="101" t="s">
        <v>961</v>
      </c>
      <c r="F31" s="126" t="s">
        <v>836</v>
      </c>
      <c r="G31" s="102">
        <f t="shared" ref="G31" si="22">+H31+I31</f>
        <v>60000</v>
      </c>
      <c r="H31" s="102">
        <v>54000</v>
      </c>
      <c r="I31" s="102">
        <f>ROUNDUP(H31/9,2)</f>
        <v>6000</v>
      </c>
      <c r="J31" s="113"/>
      <c r="K31" s="113">
        <v>60000</v>
      </c>
      <c r="L31" s="113">
        <v>0</v>
      </c>
      <c r="M31" s="113">
        <v>0</v>
      </c>
      <c r="N31" s="113">
        <v>0</v>
      </c>
      <c r="O31" s="113">
        <v>0</v>
      </c>
      <c r="P31" s="113"/>
    </row>
    <row r="32" spans="1:16" ht="24" x14ac:dyDescent="0.2">
      <c r="A32" s="92"/>
      <c r="B32" s="92" t="s">
        <v>882</v>
      </c>
      <c r="C32" s="96" t="s">
        <v>480</v>
      </c>
      <c r="D32" s="92" t="s">
        <v>2</v>
      </c>
      <c r="E32" s="92"/>
      <c r="F32" s="92"/>
      <c r="G32" s="90">
        <f t="shared" ref="G32:O32" si="23">+G33+G61</f>
        <v>15547608.954</v>
      </c>
      <c r="H32" s="90">
        <f t="shared" si="23"/>
        <v>12155733.014</v>
      </c>
      <c r="I32" s="90">
        <f t="shared" si="23"/>
        <v>3391875.94</v>
      </c>
      <c r="J32" s="90">
        <f t="shared" si="23"/>
        <v>0</v>
      </c>
      <c r="K32" s="90">
        <f t="shared" si="23"/>
        <v>2758664.9933333332</v>
      </c>
      <c r="L32" s="90">
        <f t="shared" si="23"/>
        <v>3649167.56</v>
      </c>
      <c r="M32" s="90">
        <f t="shared" si="23"/>
        <v>4254305.2499999991</v>
      </c>
      <c r="N32" s="90">
        <f t="shared" si="23"/>
        <v>2354684.4500000002</v>
      </c>
      <c r="O32" s="90">
        <f t="shared" si="23"/>
        <v>2405786.7000000002</v>
      </c>
      <c r="P32" s="90"/>
    </row>
    <row r="33" spans="1:18" ht="24" x14ac:dyDescent="0.2">
      <c r="A33" s="129"/>
      <c r="B33" s="129" t="s">
        <v>883</v>
      </c>
      <c r="C33" s="121" t="s">
        <v>971</v>
      </c>
      <c r="D33" s="120" t="s">
        <v>841</v>
      </c>
      <c r="E33" s="129"/>
      <c r="F33" s="129"/>
      <c r="G33" s="130">
        <f t="shared" ref="G33:O33" si="24">+G34+G41+G43+G46+G48+G51+G55+G57+G59</f>
        <v>12469655.59</v>
      </c>
      <c r="H33" s="130">
        <f t="shared" si="24"/>
        <v>9385575</v>
      </c>
      <c r="I33" s="130">
        <f t="shared" si="24"/>
        <v>3084080.59</v>
      </c>
      <c r="J33" s="130">
        <f t="shared" si="24"/>
        <v>0</v>
      </c>
      <c r="K33" s="130">
        <f t="shared" si="24"/>
        <v>2193664.9933333332</v>
      </c>
      <c r="L33" s="130">
        <f t="shared" si="24"/>
        <v>2948612</v>
      </c>
      <c r="M33" s="130">
        <f t="shared" si="24"/>
        <v>3685416.3599999994</v>
      </c>
      <c r="N33" s="130">
        <f t="shared" si="24"/>
        <v>1830795.56</v>
      </c>
      <c r="O33" s="130">
        <f t="shared" si="24"/>
        <v>1811166.6800000002</v>
      </c>
      <c r="P33" s="130"/>
    </row>
    <row r="34" spans="1:18" x14ac:dyDescent="0.2">
      <c r="A34" s="83"/>
      <c r="B34" s="83" t="s">
        <v>915</v>
      </c>
      <c r="C34" s="97" t="s">
        <v>914</v>
      </c>
      <c r="D34" s="83" t="s">
        <v>8</v>
      </c>
      <c r="E34" s="83"/>
      <c r="F34" s="83"/>
      <c r="G34" s="86">
        <f>SUM(G35:G40)</f>
        <v>2743333.3499999996</v>
      </c>
      <c r="H34" s="86">
        <f t="shared" ref="H34:O34" si="25">SUM(H35:H40)</f>
        <v>2057500</v>
      </c>
      <c r="I34" s="86">
        <f t="shared" si="25"/>
        <v>685833.35</v>
      </c>
      <c r="J34" s="86">
        <f t="shared" si="25"/>
        <v>0</v>
      </c>
      <c r="K34" s="86">
        <f t="shared" si="25"/>
        <v>407165</v>
      </c>
      <c r="L34" s="86">
        <f t="shared" si="25"/>
        <v>588612</v>
      </c>
      <c r="M34" s="86">
        <f t="shared" si="25"/>
        <v>1301249.67</v>
      </c>
      <c r="N34" s="86">
        <f t="shared" si="25"/>
        <v>276306.68</v>
      </c>
      <c r="O34" s="86">
        <f t="shared" si="25"/>
        <v>170000</v>
      </c>
      <c r="P34" s="86"/>
    </row>
    <row r="35" spans="1:18" ht="24" x14ac:dyDescent="0.2">
      <c r="A35" s="105">
        <v>14</v>
      </c>
      <c r="B35" s="105" t="s">
        <v>916</v>
      </c>
      <c r="C35" s="106" t="s">
        <v>917</v>
      </c>
      <c r="D35" s="105" t="s">
        <v>11</v>
      </c>
      <c r="E35" s="105" t="s">
        <v>922</v>
      </c>
      <c r="F35" s="105" t="s">
        <v>836</v>
      </c>
      <c r="G35" s="102">
        <f t="shared" ref="G35:G40" si="26">+H35+I35</f>
        <v>250000</v>
      </c>
      <c r="H35" s="100">
        <v>187500</v>
      </c>
      <c r="I35" s="100">
        <f t="shared" ref="I35:I40" si="27">ROUNDUP(H35/3,2)</f>
        <v>62500</v>
      </c>
      <c r="J35" s="107"/>
      <c r="K35" s="102">
        <v>50000</v>
      </c>
      <c r="L35" s="102">
        <v>193757</v>
      </c>
      <c r="M35" s="102">
        <v>6243</v>
      </c>
      <c r="N35" s="102">
        <v>0</v>
      </c>
      <c r="O35" s="102">
        <v>0</v>
      </c>
      <c r="P35" s="102" t="s">
        <v>977</v>
      </c>
    </row>
    <row r="36" spans="1:18" ht="48" x14ac:dyDescent="0.2">
      <c r="A36" s="105">
        <v>15</v>
      </c>
      <c r="B36" s="105" t="s">
        <v>918</v>
      </c>
      <c r="C36" s="106" t="s">
        <v>920</v>
      </c>
      <c r="D36" s="105" t="s">
        <v>11</v>
      </c>
      <c r="E36" s="105" t="s">
        <v>922</v>
      </c>
      <c r="F36" s="105" t="s">
        <v>836</v>
      </c>
      <c r="G36" s="102">
        <f t="shared" si="26"/>
        <v>832973.34</v>
      </c>
      <c r="H36" s="100">
        <v>624730</v>
      </c>
      <c r="I36" s="100">
        <f t="shared" si="27"/>
        <v>208243.34</v>
      </c>
      <c r="J36" s="107"/>
      <c r="K36" s="102">
        <v>0</v>
      </c>
      <c r="L36" s="102">
        <v>0</v>
      </c>
      <c r="M36" s="102">
        <v>700000</v>
      </c>
      <c r="N36" s="102">
        <v>132973.34</v>
      </c>
      <c r="O36" s="102">
        <v>0</v>
      </c>
      <c r="P36" s="102" t="s">
        <v>976</v>
      </c>
      <c r="R36" s="80"/>
    </row>
    <row r="37" spans="1:18" ht="48" x14ac:dyDescent="0.2">
      <c r="A37" s="105">
        <v>16</v>
      </c>
      <c r="B37" s="105" t="s">
        <v>919</v>
      </c>
      <c r="C37" s="106" t="s">
        <v>957</v>
      </c>
      <c r="D37" s="105" t="s">
        <v>11</v>
      </c>
      <c r="E37" s="105" t="s">
        <v>922</v>
      </c>
      <c r="F37" s="105" t="s">
        <v>836</v>
      </c>
      <c r="G37" s="102">
        <f t="shared" si="26"/>
        <v>167026.67000000001</v>
      </c>
      <c r="H37" s="100">
        <v>125270</v>
      </c>
      <c r="I37" s="100">
        <f t="shared" si="27"/>
        <v>41756.670000000006</v>
      </c>
      <c r="J37" s="107"/>
      <c r="K37" s="102">
        <v>42165</v>
      </c>
      <c r="L37" s="102">
        <v>65855</v>
      </c>
      <c r="M37" s="102">
        <f>51980+7026.67</f>
        <v>59006.67</v>
      </c>
      <c r="N37" s="102">
        <v>0</v>
      </c>
      <c r="O37" s="102">
        <v>0</v>
      </c>
      <c r="P37" s="102" t="s">
        <v>976</v>
      </c>
    </row>
    <row r="38" spans="1:18" ht="24" x14ac:dyDescent="0.2">
      <c r="A38" s="105">
        <v>17</v>
      </c>
      <c r="B38" s="105" t="s">
        <v>934</v>
      </c>
      <c r="C38" s="106" t="s">
        <v>921</v>
      </c>
      <c r="D38" s="105" t="s">
        <v>11</v>
      </c>
      <c r="E38" s="105" t="s">
        <v>922</v>
      </c>
      <c r="F38" s="105" t="s">
        <v>836</v>
      </c>
      <c r="G38" s="102">
        <f t="shared" si="26"/>
        <v>690000</v>
      </c>
      <c r="H38" s="100">
        <v>517500</v>
      </c>
      <c r="I38" s="100">
        <f t="shared" si="27"/>
        <v>172500</v>
      </c>
      <c r="J38" s="107"/>
      <c r="K38" s="100">
        <v>245000</v>
      </c>
      <c r="L38" s="100">
        <v>249000</v>
      </c>
      <c r="M38" s="100">
        <v>196000</v>
      </c>
      <c r="N38" s="100">
        <v>0</v>
      </c>
      <c r="O38" s="100">
        <v>0</v>
      </c>
      <c r="P38" s="100"/>
    </row>
    <row r="39" spans="1:18" ht="48" x14ac:dyDescent="0.2">
      <c r="A39" s="105">
        <v>18</v>
      </c>
      <c r="B39" s="105" t="s">
        <v>949</v>
      </c>
      <c r="C39" s="106" t="s">
        <v>923</v>
      </c>
      <c r="D39" s="105" t="s">
        <v>11</v>
      </c>
      <c r="E39" s="105" t="s">
        <v>922</v>
      </c>
      <c r="F39" s="105" t="s">
        <v>836</v>
      </c>
      <c r="G39" s="102">
        <f t="shared" si="26"/>
        <v>233333.34</v>
      </c>
      <c r="H39" s="100">
        <v>175000</v>
      </c>
      <c r="I39" s="100">
        <f t="shared" si="27"/>
        <v>58333.340000000004</v>
      </c>
      <c r="J39" s="107"/>
      <c r="K39" s="100">
        <v>0</v>
      </c>
      <c r="L39" s="100">
        <v>0</v>
      </c>
      <c r="M39" s="100">
        <v>190000</v>
      </c>
      <c r="N39" s="100">
        <f>193333.34-150000</f>
        <v>43333.34</v>
      </c>
      <c r="O39" s="100">
        <v>0</v>
      </c>
      <c r="P39" s="100" t="s">
        <v>978</v>
      </c>
    </row>
    <row r="40" spans="1:18" ht="36" x14ac:dyDescent="0.2">
      <c r="A40" s="105">
        <v>19</v>
      </c>
      <c r="B40" s="105" t="s">
        <v>958</v>
      </c>
      <c r="C40" s="106" t="s">
        <v>907</v>
      </c>
      <c r="D40" s="105" t="s">
        <v>11</v>
      </c>
      <c r="E40" s="101" t="s">
        <v>962</v>
      </c>
      <c r="F40" s="105" t="s">
        <v>836</v>
      </c>
      <c r="G40" s="102">
        <f t="shared" si="26"/>
        <v>570000</v>
      </c>
      <c r="H40" s="100">
        <v>427500</v>
      </c>
      <c r="I40" s="100">
        <f t="shared" si="27"/>
        <v>142500</v>
      </c>
      <c r="J40" s="107"/>
      <c r="K40" s="100">
        <v>70000</v>
      </c>
      <c r="L40" s="100">
        <v>80000</v>
      </c>
      <c r="M40" s="100">
        <v>150000</v>
      </c>
      <c r="N40" s="100">
        <v>100000</v>
      </c>
      <c r="O40" s="100">
        <v>170000</v>
      </c>
      <c r="P40" s="100"/>
    </row>
    <row r="41" spans="1:18" x14ac:dyDescent="0.2">
      <c r="A41" s="83"/>
      <c r="B41" s="83" t="s">
        <v>932</v>
      </c>
      <c r="C41" s="97" t="s">
        <v>924</v>
      </c>
      <c r="D41" s="83" t="s">
        <v>8</v>
      </c>
      <c r="E41" s="83"/>
      <c r="F41" s="83"/>
      <c r="G41" s="86">
        <f>+G42</f>
        <v>222222.23</v>
      </c>
      <c r="H41" s="86">
        <f t="shared" ref="H41:O41" si="28">+H42</f>
        <v>200000</v>
      </c>
      <c r="I41" s="86">
        <f t="shared" si="28"/>
        <v>22222.23</v>
      </c>
      <c r="J41" s="86">
        <f t="shared" si="28"/>
        <v>0</v>
      </c>
      <c r="K41" s="86">
        <f t="shared" si="28"/>
        <v>0</v>
      </c>
      <c r="L41" s="86">
        <f t="shared" si="28"/>
        <v>0</v>
      </c>
      <c r="M41" s="86">
        <f t="shared" si="28"/>
        <v>150000</v>
      </c>
      <c r="N41" s="86">
        <f t="shared" si="28"/>
        <v>72222.23</v>
      </c>
      <c r="O41" s="86">
        <f t="shared" si="28"/>
        <v>0</v>
      </c>
      <c r="P41" s="86"/>
    </row>
    <row r="42" spans="1:18" ht="48" x14ac:dyDescent="0.2">
      <c r="A42" s="105">
        <v>20</v>
      </c>
      <c r="B42" s="105" t="s">
        <v>933</v>
      </c>
      <c r="C42" s="106" t="s">
        <v>925</v>
      </c>
      <c r="D42" s="105" t="s">
        <v>11</v>
      </c>
      <c r="E42" s="105" t="s">
        <v>922</v>
      </c>
      <c r="F42" s="105" t="s">
        <v>836</v>
      </c>
      <c r="G42" s="102">
        <f t="shared" ref="G42" si="29">+H42+I42</f>
        <v>222222.23</v>
      </c>
      <c r="H42" s="102">
        <v>200000</v>
      </c>
      <c r="I42" s="102">
        <f>ROUNDUP(H42/9,2)</f>
        <v>22222.23</v>
      </c>
      <c r="J42" s="107"/>
      <c r="K42" s="107">
        <v>0</v>
      </c>
      <c r="L42" s="107">
        <v>0</v>
      </c>
      <c r="M42" s="107">
        <v>150000</v>
      </c>
      <c r="N42" s="107">
        <v>72222.23</v>
      </c>
      <c r="O42" s="107">
        <v>0</v>
      </c>
      <c r="P42" s="107"/>
    </row>
    <row r="43" spans="1:18" x14ac:dyDescent="0.2">
      <c r="A43" s="83"/>
      <c r="B43" s="83" t="s">
        <v>886</v>
      </c>
      <c r="C43" s="97" t="s">
        <v>884</v>
      </c>
      <c r="D43" s="83" t="s">
        <v>8</v>
      </c>
      <c r="E43" s="83"/>
      <c r="F43" s="83"/>
      <c r="G43" s="86">
        <f>+G44+G45</f>
        <v>4691833.34</v>
      </c>
      <c r="H43" s="86">
        <f t="shared" ref="H43:O43" si="30">+H44+H45</f>
        <v>3518875</v>
      </c>
      <c r="I43" s="86">
        <f t="shared" si="30"/>
        <v>1172958.3399999999</v>
      </c>
      <c r="J43" s="86">
        <f t="shared" si="30"/>
        <v>0</v>
      </c>
      <c r="K43" s="86">
        <f t="shared" si="30"/>
        <v>283333.32999999996</v>
      </c>
      <c r="L43" s="86">
        <f t="shared" si="30"/>
        <v>1200000</v>
      </c>
      <c r="M43" s="86">
        <f t="shared" si="30"/>
        <v>1050000.01</v>
      </c>
      <c r="N43" s="86">
        <f t="shared" si="30"/>
        <v>933333.33</v>
      </c>
      <c r="O43" s="86">
        <f t="shared" si="30"/>
        <v>1225166.67</v>
      </c>
      <c r="P43" s="86"/>
    </row>
    <row r="44" spans="1:18" ht="36" x14ac:dyDescent="0.2">
      <c r="A44" s="105">
        <v>21</v>
      </c>
      <c r="B44" s="105" t="s">
        <v>887</v>
      </c>
      <c r="C44" s="106" t="s">
        <v>885</v>
      </c>
      <c r="D44" s="105" t="s">
        <v>11</v>
      </c>
      <c r="E44" s="101" t="s">
        <v>961</v>
      </c>
      <c r="F44" s="105" t="s">
        <v>836</v>
      </c>
      <c r="G44" s="102">
        <f t="shared" ref="G44:G45" si="31">+H44+I44</f>
        <v>1038500</v>
      </c>
      <c r="H44" s="100">
        <v>778875</v>
      </c>
      <c r="I44" s="100">
        <f t="shared" ref="I44:I47" si="32">ROUNDUP(H44/3,2)</f>
        <v>259625</v>
      </c>
      <c r="J44" s="107"/>
      <c r="K44" s="107">
        <v>133333.32999999999</v>
      </c>
      <c r="L44" s="107">
        <v>266666.67</v>
      </c>
      <c r="M44" s="107">
        <v>266666.67</v>
      </c>
      <c r="N44" s="107">
        <v>133333.32999999999</v>
      </c>
      <c r="O44" s="107">
        <v>238500</v>
      </c>
      <c r="P44" s="107"/>
    </row>
    <row r="45" spans="1:18" ht="36" x14ac:dyDescent="0.2">
      <c r="A45" s="105">
        <v>23</v>
      </c>
      <c r="B45" s="105" t="s">
        <v>950</v>
      </c>
      <c r="C45" s="106" t="s">
        <v>906</v>
      </c>
      <c r="D45" s="105" t="s">
        <v>11</v>
      </c>
      <c r="E45" s="101" t="s">
        <v>962</v>
      </c>
      <c r="F45" s="105" t="s">
        <v>836</v>
      </c>
      <c r="G45" s="102">
        <f t="shared" si="31"/>
        <v>3653333.34</v>
      </c>
      <c r="H45" s="100">
        <v>2740000</v>
      </c>
      <c r="I45" s="100">
        <f t="shared" si="32"/>
        <v>913333.34</v>
      </c>
      <c r="J45" s="107"/>
      <c r="K45" s="100">
        <f>266666.67-116666.67</f>
        <v>150000</v>
      </c>
      <c r="L45" s="100">
        <v>933333.33</v>
      </c>
      <c r="M45" s="100">
        <f>666666.67+116666.67</f>
        <v>783333.34000000008</v>
      </c>
      <c r="N45" s="100">
        <v>800000</v>
      </c>
      <c r="O45" s="100">
        <v>986666.67</v>
      </c>
      <c r="P45" s="100"/>
    </row>
    <row r="46" spans="1:18" x14ac:dyDescent="0.2">
      <c r="A46" s="83">
        <v>22</v>
      </c>
      <c r="B46" s="83" t="s">
        <v>891</v>
      </c>
      <c r="C46" s="97" t="s">
        <v>888</v>
      </c>
      <c r="D46" s="83" t="s">
        <v>8</v>
      </c>
      <c r="E46" s="83"/>
      <c r="F46" s="83"/>
      <c r="G46" s="86">
        <f>+G47</f>
        <v>651000</v>
      </c>
      <c r="H46" s="86">
        <f t="shared" ref="H46:O46" si="33">+H47</f>
        <v>488250</v>
      </c>
      <c r="I46" s="86">
        <f t="shared" si="33"/>
        <v>162750</v>
      </c>
      <c r="J46" s="86">
        <f t="shared" si="33"/>
        <v>0</v>
      </c>
      <c r="K46" s="86">
        <f t="shared" si="33"/>
        <v>133333.32999999999</v>
      </c>
      <c r="L46" s="86">
        <f t="shared" si="33"/>
        <v>133333.32999999999</v>
      </c>
      <c r="M46" s="86">
        <f t="shared" si="33"/>
        <v>226666.67</v>
      </c>
      <c r="N46" s="86">
        <f t="shared" si="33"/>
        <v>133333.32999999999</v>
      </c>
      <c r="O46" s="86">
        <f t="shared" si="33"/>
        <v>24333.34</v>
      </c>
      <c r="P46" s="86"/>
    </row>
    <row r="47" spans="1:18" ht="24" x14ac:dyDescent="0.2">
      <c r="A47" s="105">
        <v>23</v>
      </c>
      <c r="B47" s="105" t="s">
        <v>892</v>
      </c>
      <c r="C47" s="106" t="s">
        <v>889</v>
      </c>
      <c r="D47" s="105" t="s">
        <v>11</v>
      </c>
      <c r="E47" s="101" t="s">
        <v>961</v>
      </c>
      <c r="F47" s="105" t="s">
        <v>836</v>
      </c>
      <c r="G47" s="102">
        <f t="shared" ref="G47" si="34">+H47+I47</f>
        <v>651000</v>
      </c>
      <c r="H47" s="100">
        <v>488250</v>
      </c>
      <c r="I47" s="100">
        <f t="shared" si="32"/>
        <v>162750</v>
      </c>
      <c r="J47" s="107"/>
      <c r="K47" s="100">
        <v>133333.32999999999</v>
      </c>
      <c r="L47" s="100">
        <v>133333.32999999999</v>
      </c>
      <c r="M47" s="100">
        <v>226666.67</v>
      </c>
      <c r="N47" s="100">
        <v>133333.32999999999</v>
      </c>
      <c r="O47" s="100">
        <v>24333.34</v>
      </c>
      <c r="P47" s="100"/>
    </row>
    <row r="48" spans="1:18" x14ac:dyDescent="0.2">
      <c r="A48" s="83"/>
      <c r="B48" s="83" t="s">
        <v>911</v>
      </c>
      <c r="C48" s="97" t="s">
        <v>910</v>
      </c>
      <c r="D48" s="83" t="s">
        <v>8</v>
      </c>
      <c r="E48" s="83"/>
      <c r="F48" s="83"/>
      <c r="G48" s="86">
        <f>+G49+G50</f>
        <v>1556666.67</v>
      </c>
      <c r="H48" s="86">
        <f t="shared" ref="H48:O48" si="35">+H49+H50</f>
        <v>1167500</v>
      </c>
      <c r="I48" s="86">
        <f t="shared" si="35"/>
        <v>389166.67</v>
      </c>
      <c r="J48" s="86">
        <f t="shared" si="35"/>
        <v>0</v>
      </c>
      <c r="K48" s="86">
        <f t="shared" si="35"/>
        <v>1022500</v>
      </c>
      <c r="L48" s="86">
        <f t="shared" si="35"/>
        <v>80000</v>
      </c>
      <c r="M48" s="86">
        <f t="shared" si="35"/>
        <v>394166.67000000004</v>
      </c>
      <c r="N48" s="86">
        <f t="shared" si="35"/>
        <v>60000</v>
      </c>
      <c r="O48" s="86">
        <f t="shared" si="35"/>
        <v>0</v>
      </c>
      <c r="P48" s="86"/>
    </row>
    <row r="49" spans="1:16" ht="24" x14ac:dyDescent="0.2">
      <c r="A49" s="105">
        <v>24</v>
      </c>
      <c r="B49" s="105" t="s">
        <v>912</v>
      </c>
      <c r="C49" s="106" t="s">
        <v>913</v>
      </c>
      <c r="D49" s="105" t="s">
        <v>11</v>
      </c>
      <c r="E49" s="101" t="s">
        <v>961</v>
      </c>
      <c r="F49" s="105" t="s">
        <v>836</v>
      </c>
      <c r="G49" s="102">
        <f t="shared" ref="G49:G50" si="36">+H49+I49</f>
        <v>300000</v>
      </c>
      <c r="H49" s="100">
        <v>225000</v>
      </c>
      <c r="I49" s="100">
        <f t="shared" ref="I49:I50" si="37">ROUNDUP(H49/3,2)</f>
        <v>75000</v>
      </c>
      <c r="J49" s="107"/>
      <c r="K49" s="100">
        <v>80000</v>
      </c>
      <c r="L49" s="100">
        <v>80000</v>
      </c>
      <c r="M49" s="100">
        <v>80000</v>
      </c>
      <c r="N49" s="100">
        <v>60000</v>
      </c>
      <c r="O49" s="100">
        <v>0</v>
      </c>
      <c r="P49" s="100"/>
    </row>
    <row r="50" spans="1:16" ht="24" x14ac:dyDescent="0.2">
      <c r="A50" s="105">
        <v>25</v>
      </c>
      <c r="B50" s="105" t="s">
        <v>954</v>
      </c>
      <c r="C50" s="106" t="s">
        <v>909</v>
      </c>
      <c r="D50" s="105" t="s">
        <v>11</v>
      </c>
      <c r="E50" s="101" t="s">
        <v>962</v>
      </c>
      <c r="F50" s="105" t="s">
        <v>836</v>
      </c>
      <c r="G50" s="102">
        <f t="shared" si="36"/>
        <v>1256666.67</v>
      </c>
      <c r="H50" s="100">
        <f>515000+427500</f>
        <v>942500</v>
      </c>
      <c r="I50" s="100">
        <f t="shared" si="37"/>
        <v>314166.67</v>
      </c>
      <c r="J50" s="107"/>
      <c r="K50" s="100">
        <v>942500</v>
      </c>
      <c r="L50" s="100">
        <v>0</v>
      </c>
      <c r="M50" s="100">
        <v>314166.67000000004</v>
      </c>
      <c r="N50" s="100">
        <v>0</v>
      </c>
      <c r="O50" s="100">
        <v>0</v>
      </c>
      <c r="P50" s="100"/>
    </row>
    <row r="51" spans="1:16" x14ac:dyDescent="0.2">
      <c r="A51" s="83"/>
      <c r="B51" s="83" t="s">
        <v>894</v>
      </c>
      <c r="C51" s="97" t="s">
        <v>846</v>
      </c>
      <c r="D51" s="83" t="s">
        <v>8</v>
      </c>
      <c r="E51" s="83"/>
      <c r="F51" s="83"/>
      <c r="G51" s="86">
        <f>SUM(G52:G54)</f>
        <v>1082100</v>
      </c>
      <c r="H51" s="86">
        <f t="shared" ref="H51:O51" si="38">SUM(H52:H54)</f>
        <v>811575</v>
      </c>
      <c r="I51" s="86">
        <f t="shared" si="38"/>
        <v>270525</v>
      </c>
      <c r="J51" s="86">
        <f t="shared" si="38"/>
        <v>0</v>
      </c>
      <c r="K51" s="86">
        <f t="shared" si="38"/>
        <v>104000</v>
      </c>
      <c r="L51" s="86">
        <f t="shared" si="38"/>
        <v>480000</v>
      </c>
      <c r="M51" s="86">
        <f t="shared" si="38"/>
        <v>280000.01</v>
      </c>
      <c r="N51" s="86">
        <f t="shared" si="38"/>
        <v>152266.66</v>
      </c>
      <c r="O51" s="86">
        <f t="shared" si="38"/>
        <v>65833.33</v>
      </c>
      <c r="P51" s="86"/>
    </row>
    <row r="52" spans="1:16" ht="24" x14ac:dyDescent="0.2">
      <c r="A52" s="105">
        <v>26</v>
      </c>
      <c r="B52" s="105" t="s">
        <v>936</v>
      </c>
      <c r="C52" s="106" t="s">
        <v>895</v>
      </c>
      <c r="D52" s="105" t="s">
        <v>11</v>
      </c>
      <c r="E52" s="105" t="s">
        <v>966</v>
      </c>
      <c r="F52" s="105" t="s">
        <v>836</v>
      </c>
      <c r="G52" s="102">
        <f t="shared" ref="G52:G54" si="39">+H52+I52</f>
        <v>80000</v>
      </c>
      <c r="H52" s="100">
        <v>60000</v>
      </c>
      <c r="I52" s="100">
        <f t="shared" ref="I52:I54" si="40">ROUNDUP(H52/3,2)</f>
        <v>20000</v>
      </c>
      <c r="J52" s="107"/>
      <c r="K52" s="100">
        <v>37333.33</v>
      </c>
      <c r="L52" s="100">
        <v>13333.33</v>
      </c>
      <c r="M52" s="100">
        <v>13333.34</v>
      </c>
      <c r="N52" s="100">
        <v>16000</v>
      </c>
      <c r="O52" s="100">
        <v>0</v>
      </c>
      <c r="P52" s="100"/>
    </row>
    <row r="53" spans="1:16" ht="48" x14ac:dyDescent="0.2">
      <c r="A53" s="105">
        <v>27</v>
      </c>
      <c r="B53" s="105" t="s">
        <v>937</v>
      </c>
      <c r="C53" s="106" t="s">
        <v>896</v>
      </c>
      <c r="D53" s="105" t="s">
        <v>11</v>
      </c>
      <c r="E53" s="105" t="s">
        <v>966</v>
      </c>
      <c r="F53" s="105" t="s">
        <v>836</v>
      </c>
      <c r="G53" s="102">
        <f t="shared" si="39"/>
        <v>669600</v>
      </c>
      <c r="H53" s="100">
        <v>502200</v>
      </c>
      <c r="I53" s="100">
        <f t="shared" si="40"/>
        <v>167400</v>
      </c>
      <c r="J53" s="107"/>
      <c r="K53" s="100">
        <v>0</v>
      </c>
      <c r="L53" s="100">
        <v>400000</v>
      </c>
      <c r="M53" s="100">
        <v>200000</v>
      </c>
      <c r="N53" s="100">
        <v>69600</v>
      </c>
      <c r="O53" s="100">
        <v>0</v>
      </c>
      <c r="P53" s="100"/>
    </row>
    <row r="54" spans="1:16" ht="36" x14ac:dyDescent="0.2">
      <c r="A54" s="105">
        <v>28</v>
      </c>
      <c r="B54" s="105" t="s">
        <v>938</v>
      </c>
      <c r="C54" s="106" t="s">
        <v>897</v>
      </c>
      <c r="D54" s="105" t="s">
        <v>11</v>
      </c>
      <c r="E54" s="101" t="s">
        <v>961</v>
      </c>
      <c r="F54" s="105" t="s">
        <v>836</v>
      </c>
      <c r="G54" s="102">
        <f t="shared" si="39"/>
        <v>332500</v>
      </c>
      <c r="H54" s="100">
        <v>249375</v>
      </c>
      <c r="I54" s="100">
        <f t="shared" si="40"/>
        <v>83125</v>
      </c>
      <c r="J54" s="107"/>
      <c r="K54" s="100">
        <v>66666.67</v>
      </c>
      <c r="L54" s="100">
        <v>66666.67</v>
      </c>
      <c r="M54" s="100">
        <v>66666.67</v>
      </c>
      <c r="N54" s="100">
        <v>66666.66</v>
      </c>
      <c r="O54" s="100">
        <v>65833.33</v>
      </c>
      <c r="P54" s="100"/>
    </row>
    <row r="55" spans="1:16" ht="48" x14ac:dyDescent="0.2">
      <c r="A55" s="81"/>
      <c r="B55" s="81" t="s">
        <v>952</v>
      </c>
      <c r="C55" s="94" t="s">
        <v>972</v>
      </c>
      <c r="D55" s="81" t="s">
        <v>8</v>
      </c>
      <c r="E55" s="81"/>
      <c r="F55" s="81"/>
      <c r="G55" s="85">
        <f>+G56</f>
        <v>570000</v>
      </c>
      <c r="H55" s="85">
        <f t="shared" ref="H55:O55" si="41">+H56</f>
        <v>427500</v>
      </c>
      <c r="I55" s="85">
        <f t="shared" si="41"/>
        <v>142500</v>
      </c>
      <c r="J55" s="85">
        <f t="shared" si="41"/>
        <v>0</v>
      </c>
      <c r="K55" s="85">
        <f t="shared" si="41"/>
        <v>100000</v>
      </c>
      <c r="L55" s="85">
        <f t="shared" si="41"/>
        <v>150000</v>
      </c>
      <c r="M55" s="85">
        <f t="shared" si="41"/>
        <v>100000</v>
      </c>
      <c r="N55" s="85">
        <f t="shared" si="41"/>
        <v>100000</v>
      </c>
      <c r="O55" s="85">
        <f t="shared" si="41"/>
        <v>120000</v>
      </c>
      <c r="P55" s="85"/>
    </row>
    <row r="56" spans="1:16" ht="24" x14ac:dyDescent="0.2">
      <c r="A56" s="101">
        <v>29</v>
      </c>
      <c r="B56" s="101" t="s">
        <v>953</v>
      </c>
      <c r="C56" s="106" t="s">
        <v>908</v>
      </c>
      <c r="D56" s="105" t="s">
        <v>11</v>
      </c>
      <c r="E56" s="101" t="s">
        <v>962</v>
      </c>
      <c r="F56" s="105" t="s">
        <v>836</v>
      </c>
      <c r="G56" s="102">
        <f t="shared" ref="G56" si="42">+H56+I56</f>
        <v>570000</v>
      </c>
      <c r="H56" s="100">
        <v>427500</v>
      </c>
      <c r="I56" s="100">
        <f t="shared" ref="I56" si="43">ROUNDUP(H56/3,2)</f>
        <v>142500</v>
      </c>
      <c r="J56" s="107"/>
      <c r="K56" s="100">
        <v>100000</v>
      </c>
      <c r="L56" s="100">
        <v>150000</v>
      </c>
      <c r="M56" s="100">
        <v>100000</v>
      </c>
      <c r="N56" s="100">
        <v>100000</v>
      </c>
      <c r="O56" s="100">
        <v>120000</v>
      </c>
      <c r="P56" s="100"/>
    </row>
    <row r="57" spans="1:16" x14ac:dyDescent="0.2">
      <c r="A57" s="83"/>
      <c r="B57" s="83" t="s">
        <v>926</v>
      </c>
      <c r="C57" s="97" t="s">
        <v>851</v>
      </c>
      <c r="D57" s="83" t="s">
        <v>8</v>
      </c>
      <c r="E57" s="83"/>
      <c r="F57" s="83"/>
      <c r="G57" s="86">
        <f>+G58</f>
        <v>620000</v>
      </c>
      <c r="H57" s="86">
        <f t="shared" ref="H57:O57" si="44">+H58</f>
        <v>465000</v>
      </c>
      <c r="I57" s="86">
        <f t="shared" si="44"/>
        <v>155000</v>
      </c>
      <c r="J57" s="86">
        <f t="shared" si="44"/>
        <v>0</v>
      </c>
      <c r="K57" s="86">
        <f t="shared" si="44"/>
        <v>93333.333333333328</v>
      </c>
      <c r="L57" s="86">
        <f t="shared" si="44"/>
        <v>266666.67</v>
      </c>
      <c r="M57" s="86">
        <f t="shared" si="44"/>
        <v>133333.32999999999</v>
      </c>
      <c r="N57" s="86">
        <f t="shared" si="44"/>
        <v>53333.33</v>
      </c>
      <c r="O57" s="86">
        <f t="shared" si="44"/>
        <v>73333.34</v>
      </c>
      <c r="P57" s="86"/>
    </row>
    <row r="58" spans="1:16" ht="24" x14ac:dyDescent="0.2">
      <c r="A58" s="105">
        <v>30</v>
      </c>
      <c r="B58" s="105" t="s">
        <v>935</v>
      </c>
      <c r="C58" s="106" t="s">
        <v>927</v>
      </c>
      <c r="D58" s="105" t="s">
        <v>11</v>
      </c>
      <c r="E58" s="98" t="s">
        <v>963</v>
      </c>
      <c r="F58" s="105" t="s">
        <v>836</v>
      </c>
      <c r="G58" s="102">
        <f t="shared" ref="G58" si="45">+H58+I58</f>
        <v>620000</v>
      </c>
      <c r="H58" s="100">
        <v>465000</v>
      </c>
      <c r="I58" s="100">
        <f t="shared" ref="I58" si="46">ROUNDUP(H58/3,2)</f>
        <v>155000</v>
      </c>
      <c r="J58" s="107"/>
      <c r="K58" s="113">
        <v>93333.333333333328</v>
      </c>
      <c r="L58" s="113">
        <v>266666.67</v>
      </c>
      <c r="M58" s="113">
        <v>133333.32999999999</v>
      </c>
      <c r="N58" s="113">
        <v>53333.33</v>
      </c>
      <c r="O58" s="113">
        <v>73333.34</v>
      </c>
      <c r="P58" s="113"/>
    </row>
    <row r="59" spans="1:16" x14ac:dyDescent="0.2">
      <c r="A59" s="83"/>
      <c r="B59" s="83" t="s">
        <v>903</v>
      </c>
      <c r="C59" s="97" t="s">
        <v>974</v>
      </c>
      <c r="D59" s="83" t="s">
        <v>8</v>
      </c>
      <c r="E59" s="83"/>
      <c r="F59" s="83"/>
      <c r="G59" s="86">
        <f t="shared" ref="G59:O59" si="47">SUM(G60:G60)</f>
        <v>332500</v>
      </c>
      <c r="H59" s="86">
        <f t="shared" si="47"/>
        <v>249375</v>
      </c>
      <c r="I59" s="86">
        <f t="shared" si="47"/>
        <v>83125</v>
      </c>
      <c r="J59" s="86">
        <f t="shared" si="47"/>
        <v>0</v>
      </c>
      <c r="K59" s="86">
        <f t="shared" si="47"/>
        <v>50000</v>
      </c>
      <c r="L59" s="86">
        <f t="shared" si="47"/>
        <v>50000</v>
      </c>
      <c r="M59" s="86">
        <f t="shared" si="47"/>
        <v>50000</v>
      </c>
      <c r="N59" s="86">
        <f t="shared" si="47"/>
        <v>50000</v>
      </c>
      <c r="O59" s="86">
        <f t="shared" si="47"/>
        <v>132500</v>
      </c>
      <c r="P59" s="86"/>
    </row>
    <row r="60" spans="1:16" ht="24" x14ac:dyDescent="0.2">
      <c r="A60" s="105">
        <v>31</v>
      </c>
      <c r="B60" s="105" t="s">
        <v>939</v>
      </c>
      <c r="C60" s="106" t="s">
        <v>904</v>
      </c>
      <c r="D60" s="105" t="s">
        <v>11</v>
      </c>
      <c r="E60" s="105" t="s">
        <v>905</v>
      </c>
      <c r="F60" s="105" t="s">
        <v>835</v>
      </c>
      <c r="G60" s="102">
        <f t="shared" ref="G60" si="48">+H60+I60</f>
        <v>332500</v>
      </c>
      <c r="H60" s="100">
        <v>249375</v>
      </c>
      <c r="I60" s="100">
        <f t="shared" ref="I60" si="49">ROUNDUP(H60/3,2)</f>
        <v>83125</v>
      </c>
      <c r="J60" s="107"/>
      <c r="K60" s="100">
        <v>50000</v>
      </c>
      <c r="L60" s="100">
        <v>50000</v>
      </c>
      <c r="M60" s="100">
        <v>50000</v>
      </c>
      <c r="N60" s="100">
        <v>50000</v>
      </c>
      <c r="O60" s="100">
        <v>132500</v>
      </c>
      <c r="P60" s="100"/>
    </row>
    <row r="61" spans="1:16" ht="24" x14ac:dyDescent="0.2">
      <c r="A61" s="120"/>
      <c r="B61" s="120" t="s">
        <v>940</v>
      </c>
      <c r="C61" s="121" t="s">
        <v>970</v>
      </c>
      <c r="D61" s="120" t="s">
        <v>841</v>
      </c>
      <c r="E61" s="120"/>
      <c r="F61" s="120"/>
      <c r="G61" s="122">
        <f>+G65+G62+G67</f>
        <v>3077953.3640000001</v>
      </c>
      <c r="H61" s="122">
        <f t="shared" ref="H61:O61" si="50">+H65+H62+H67</f>
        <v>2770158.014</v>
      </c>
      <c r="I61" s="122">
        <f t="shared" si="50"/>
        <v>307795.34999999998</v>
      </c>
      <c r="J61" s="122">
        <f t="shared" si="50"/>
        <v>0</v>
      </c>
      <c r="K61" s="122">
        <f t="shared" si="50"/>
        <v>565000</v>
      </c>
      <c r="L61" s="122">
        <f t="shared" si="50"/>
        <v>700555.56</v>
      </c>
      <c r="M61" s="122">
        <f t="shared" si="50"/>
        <v>568888.89</v>
      </c>
      <c r="N61" s="122">
        <f>+N65+N62+N67</f>
        <v>523888.89</v>
      </c>
      <c r="O61" s="122">
        <f t="shared" si="50"/>
        <v>594620.02</v>
      </c>
      <c r="P61" s="122"/>
    </row>
    <row r="62" spans="1:16" ht="24" x14ac:dyDescent="0.2">
      <c r="A62" s="83"/>
      <c r="B62" s="83" t="s">
        <v>900</v>
      </c>
      <c r="C62" s="97" t="s">
        <v>898</v>
      </c>
      <c r="D62" s="83" t="s">
        <v>8</v>
      </c>
      <c r="E62" s="83"/>
      <c r="F62" s="83"/>
      <c r="G62" s="86">
        <f>SUM(G63:G64)</f>
        <v>777777.79</v>
      </c>
      <c r="H62" s="86">
        <f t="shared" ref="H62:O62" si="51">SUM(H63:H64)</f>
        <v>700000</v>
      </c>
      <c r="I62" s="86">
        <f t="shared" si="51"/>
        <v>77777.790000000008</v>
      </c>
      <c r="J62" s="86">
        <f t="shared" si="51"/>
        <v>0</v>
      </c>
      <c r="K62" s="86">
        <f t="shared" si="51"/>
        <v>50000</v>
      </c>
      <c r="L62" s="86">
        <f t="shared" si="51"/>
        <v>322222.23</v>
      </c>
      <c r="M62" s="86">
        <f t="shared" si="51"/>
        <v>150000</v>
      </c>
      <c r="N62" s="86">
        <f t="shared" si="51"/>
        <v>155555.56</v>
      </c>
      <c r="O62" s="86">
        <f t="shared" si="51"/>
        <v>100000</v>
      </c>
      <c r="P62" s="86"/>
    </row>
    <row r="63" spans="1:16" ht="48" x14ac:dyDescent="0.2">
      <c r="A63" s="105">
        <v>32</v>
      </c>
      <c r="B63" s="105" t="s">
        <v>901</v>
      </c>
      <c r="C63" s="106" t="s">
        <v>960</v>
      </c>
      <c r="D63" s="105" t="s">
        <v>11</v>
      </c>
      <c r="E63" s="105" t="s">
        <v>834</v>
      </c>
      <c r="F63" s="105" t="s">
        <v>836</v>
      </c>
      <c r="G63" s="102">
        <f t="shared" ref="G63:G64" si="52">+H63+I63</f>
        <v>555555.56000000006</v>
      </c>
      <c r="H63" s="100">
        <v>500000</v>
      </c>
      <c r="I63" s="102">
        <f t="shared" ref="I63:I64" si="53">ROUNDUP(H63/9,2)</f>
        <v>55555.560000000005</v>
      </c>
      <c r="J63" s="107"/>
      <c r="K63" s="100">
        <v>50000</v>
      </c>
      <c r="L63" s="100">
        <v>100000</v>
      </c>
      <c r="M63" s="100">
        <v>150000</v>
      </c>
      <c r="N63" s="100">
        <v>155555.56</v>
      </c>
      <c r="O63" s="100">
        <v>100000</v>
      </c>
      <c r="P63" s="100"/>
    </row>
    <row r="64" spans="1:16" ht="36" x14ac:dyDescent="0.2">
      <c r="A64" s="105">
        <v>33</v>
      </c>
      <c r="B64" s="105" t="s">
        <v>902</v>
      </c>
      <c r="C64" s="106" t="s">
        <v>899</v>
      </c>
      <c r="D64" s="105" t="s">
        <v>11</v>
      </c>
      <c r="E64" s="101" t="s">
        <v>961</v>
      </c>
      <c r="F64" s="105" t="s">
        <v>836</v>
      </c>
      <c r="G64" s="102">
        <f t="shared" si="52"/>
        <v>222222.23</v>
      </c>
      <c r="H64" s="100">
        <v>200000</v>
      </c>
      <c r="I64" s="102">
        <f t="shared" si="53"/>
        <v>22222.23</v>
      </c>
      <c r="J64" s="107"/>
      <c r="K64" s="100">
        <v>0</v>
      </c>
      <c r="L64" s="100">
        <v>222222.23</v>
      </c>
      <c r="M64" s="100">
        <v>0</v>
      </c>
      <c r="N64" s="100">
        <v>0</v>
      </c>
      <c r="O64" s="100">
        <v>0</v>
      </c>
      <c r="P64" s="100"/>
    </row>
    <row r="65" spans="1:16" ht="24" x14ac:dyDescent="0.2">
      <c r="A65" s="83"/>
      <c r="B65" s="83" t="s">
        <v>941</v>
      </c>
      <c r="C65" s="97" t="s">
        <v>928</v>
      </c>
      <c r="D65" s="83" t="s">
        <v>8</v>
      </c>
      <c r="E65" s="83"/>
      <c r="F65" s="83"/>
      <c r="G65" s="86">
        <f>+G66</f>
        <v>250000</v>
      </c>
      <c r="H65" s="86">
        <f t="shared" ref="H65:O65" si="54">+H66</f>
        <v>225000</v>
      </c>
      <c r="I65" s="86">
        <f t="shared" si="54"/>
        <v>25000</v>
      </c>
      <c r="J65" s="86">
        <f t="shared" si="54"/>
        <v>0</v>
      </c>
      <c r="K65" s="86">
        <f t="shared" si="54"/>
        <v>15000</v>
      </c>
      <c r="L65" s="86">
        <f t="shared" si="54"/>
        <v>45000</v>
      </c>
      <c r="M65" s="86">
        <f t="shared" si="54"/>
        <v>30000</v>
      </c>
      <c r="N65" s="86">
        <f t="shared" si="54"/>
        <v>35000</v>
      </c>
      <c r="O65" s="86">
        <f t="shared" si="54"/>
        <v>0</v>
      </c>
      <c r="P65" s="86"/>
    </row>
    <row r="66" spans="1:16" ht="48" x14ac:dyDescent="0.2">
      <c r="A66" s="105">
        <v>34</v>
      </c>
      <c r="B66" s="105" t="s">
        <v>942</v>
      </c>
      <c r="C66" s="106" t="s">
        <v>929</v>
      </c>
      <c r="D66" s="105" t="s">
        <v>11</v>
      </c>
      <c r="E66" s="105" t="s">
        <v>922</v>
      </c>
      <c r="F66" s="105" t="s">
        <v>836</v>
      </c>
      <c r="G66" s="102">
        <f t="shared" ref="G66" si="55">+H66+I66</f>
        <v>250000</v>
      </c>
      <c r="H66" s="102">
        <v>225000</v>
      </c>
      <c r="I66" s="102">
        <f>ROUNDUP(H66/9,2)</f>
        <v>25000</v>
      </c>
      <c r="J66" s="107"/>
      <c r="K66" s="107">
        <v>15000</v>
      </c>
      <c r="L66" s="107">
        <v>45000</v>
      </c>
      <c r="M66" s="107">
        <v>30000</v>
      </c>
      <c r="N66" s="107">
        <v>35000</v>
      </c>
      <c r="O66" s="107">
        <v>0</v>
      </c>
      <c r="P66" s="100" t="s">
        <v>978</v>
      </c>
    </row>
    <row r="67" spans="1:16" ht="24" x14ac:dyDescent="0.2">
      <c r="A67" s="83"/>
      <c r="B67" s="83" t="s">
        <v>943</v>
      </c>
      <c r="C67" s="97" t="s">
        <v>890</v>
      </c>
      <c r="D67" s="83" t="s">
        <v>8</v>
      </c>
      <c r="E67" s="83"/>
      <c r="F67" s="83"/>
      <c r="G67" s="86">
        <f t="shared" ref="G67:O67" si="56">+G68</f>
        <v>2050175.574</v>
      </c>
      <c r="H67" s="86">
        <f t="shared" si="56"/>
        <v>1845158.014</v>
      </c>
      <c r="I67" s="86">
        <f t="shared" si="56"/>
        <v>205017.56</v>
      </c>
      <c r="J67" s="86">
        <f t="shared" si="56"/>
        <v>0</v>
      </c>
      <c r="K67" s="86">
        <f t="shared" si="56"/>
        <v>500000</v>
      </c>
      <c r="L67" s="86">
        <f t="shared" si="56"/>
        <v>333333.33</v>
      </c>
      <c r="M67" s="86">
        <f t="shared" si="56"/>
        <v>388888.89</v>
      </c>
      <c r="N67" s="86">
        <f t="shared" si="56"/>
        <v>333333.33</v>
      </c>
      <c r="O67" s="86">
        <f t="shared" si="56"/>
        <v>494620.02</v>
      </c>
      <c r="P67" s="86"/>
    </row>
    <row r="68" spans="1:16" ht="36" x14ac:dyDescent="0.2">
      <c r="A68" s="105">
        <v>35</v>
      </c>
      <c r="B68" s="105" t="s">
        <v>944</v>
      </c>
      <c r="C68" s="106" t="s">
        <v>893</v>
      </c>
      <c r="D68" s="105"/>
      <c r="E68" s="101" t="s">
        <v>961</v>
      </c>
      <c r="F68" s="105" t="s">
        <v>836</v>
      </c>
      <c r="G68" s="102">
        <f t="shared" ref="G68" si="57">+H68+I68</f>
        <v>2050175.574</v>
      </c>
      <c r="H68" s="102">
        <v>1845158.014</v>
      </c>
      <c r="I68" s="102">
        <f>ROUNDUP(H68/9,2)</f>
        <v>205017.56</v>
      </c>
      <c r="J68" s="107"/>
      <c r="K68" s="107">
        <v>500000</v>
      </c>
      <c r="L68" s="114">
        <v>333333.33</v>
      </c>
      <c r="M68" s="107">
        <v>388888.89</v>
      </c>
      <c r="N68" s="102">
        <v>333333.33</v>
      </c>
      <c r="O68" s="102">
        <v>494620.02</v>
      </c>
      <c r="P68" s="102"/>
    </row>
    <row r="69" spans="1:16" ht="24" x14ac:dyDescent="0.2">
      <c r="A69" s="91"/>
      <c r="B69" s="92" t="s">
        <v>945</v>
      </c>
      <c r="C69" s="96" t="s">
        <v>830</v>
      </c>
      <c r="D69" s="92" t="s">
        <v>2</v>
      </c>
      <c r="E69" s="92"/>
      <c r="F69" s="92"/>
      <c r="G69" s="90">
        <v>1503673.98</v>
      </c>
      <c r="H69" s="90">
        <v>1503673.98</v>
      </c>
      <c r="I69" s="90">
        <f t="shared" ref="H69:O71" si="58">+I70</f>
        <v>0</v>
      </c>
      <c r="J69" s="90">
        <f t="shared" si="58"/>
        <v>0</v>
      </c>
      <c r="K69" s="90">
        <v>100000</v>
      </c>
      <c r="L69" s="90">
        <v>600000</v>
      </c>
      <c r="M69" s="90">
        <v>803673.98</v>
      </c>
      <c r="N69" s="90">
        <v>0</v>
      </c>
      <c r="O69" s="90">
        <v>0</v>
      </c>
      <c r="P69" s="90"/>
    </row>
    <row r="70" spans="1:16" ht="24" x14ac:dyDescent="0.2">
      <c r="A70" s="120"/>
      <c r="B70" s="120" t="s">
        <v>955</v>
      </c>
      <c r="C70" s="121" t="s">
        <v>969</v>
      </c>
      <c r="D70" s="120" t="s">
        <v>841</v>
      </c>
      <c r="E70" s="120"/>
      <c r="F70" s="120"/>
      <c r="G70" s="122">
        <f>+G71</f>
        <v>700000</v>
      </c>
      <c r="H70" s="122">
        <f t="shared" si="58"/>
        <v>700000</v>
      </c>
      <c r="I70" s="122">
        <f t="shared" si="58"/>
        <v>0</v>
      </c>
      <c r="J70" s="122">
        <f t="shared" si="58"/>
        <v>0</v>
      </c>
      <c r="K70" s="122">
        <f t="shared" si="58"/>
        <v>100000</v>
      </c>
      <c r="L70" s="122">
        <f t="shared" si="58"/>
        <v>600000</v>
      </c>
      <c r="M70" s="122">
        <f t="shared" si="58"/>
        <v>0</v>
      </c>
      <c r="N70" s="122">
        <f t="shared" si="58"/>
        <v>0</v>
      </c>
      <c r="O70" s="122">
        <f t="shared" si="58"/>
        <v>0</v>
      </c>
      <c r="P70" s="122"/>
    </row>
    <row r="71" spans="1:16" x14ac:dyDescent="0.2">
      <c r="A71" s="81"/>
      <c r="B71" s="81" t="s">
        <v>956</v>
      </c>
      <c r="C71" s="94" t="s">
        <v>842</v>
      </c>
      <c r="D71" s="81" t="s">
        <v>8</v>
      </c>
      <c r="E71" s="81"/>
      <c r="F71" s="81"/>
      <c r="G71" s="85">
        <f>+G72</f>
        <v>700000</v>
      </c>
      <c r="H71" s="85">
        <f t="shared" si="58"/>
        <v>700000</v>
      </c>
      <c r="I71" s="85">
        <f t="shared" si="58"/>
        <v>0</v>
      </c>
      <c r="J71" s="85">
        <f t="shared" si="58"/>
        <v>0</v>
      </c>
      <c r="K71" s="85">
        <f t="shared" si="58"/>
        <v>100000</v>
      </c>
      <c r="L71" s="85">
        <f t="shared" si="58"/>
        <v>600000</v>
      </c>
      <c r="M71" s="85">
        <f t="shared" si="58"/>
        <v>0</v>
      </c>
      <c r="N71" s="85">
        <f t="shared" si="58"/>
        <v>0</v>
      </c>
      <c r="O71" s="85">
        <f t="shared" si="58"/>
        <v>0</v>
      </c>
      <c r="P71" s="85"/>
    </row>
    <row r="72" spans="1:16" x14ac:dyDescent="0.2">
      <c r="A72" s="105">
        <v>36</v>
      </c>
      <c r="B72" s="105" t="s">
        <v>968</v>
      </c>
      <c r="C72" s="106" t="s">
        <v>967</v>
      </c>
      <c r="D72" s="105"/>
      <c r="E72" s="101" t="s">
        <v>905</v>
      </c>
      <c r="F72" s="105" t="s">
        <v>836</v>
      </c>
      <c r="G72" s="102">
        <v>700000</v>
      </c>
      <c r="H72" s="102">
        <v>700000</v>
      </c>
      <c r="I72" s="102">
        <v>0</v>
      </c>
      <c r="J72" s="107"/>
      <c r="K72" s="107">
        <v>100000</v>
      </c>
      <c r="L72" s="114">
        <v>600000</v>
      </c>
      <c r="M72" s="107">
        <v>0</v>
      </c>
      <c r="N72" s="102">
        <v>0</v>
      </c>
      <c r="O72" s="102">
        <v>0</v>
      </c>
      <c r="P72" s="102"/>
    </row>
  </sheetData>
  <autoFilter ref="A3:P72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AMIF MNZ</vt:lpstr>
      <vt:lpstr>ISF MEJE</vt:lpstr>
      <vt:lpstr>ISFP</vt:lpstr>
      <vt:lpstr>List1</vt:lpstr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metelko</cp:lastModifiedBy>
  <cp:lastPrinted>2023-02-13T14:04:20Z</cp:lastPrinted>
  <dcterms:created xsi:type="dcterms:W3CDTF">2017-02-15T08:56:09Z</dcterms:created>
  <dcterms:modified xsi:type="dcterms:W3CDTF">2023-12-01T08:30:38Z</dcterms:modified>
</cp:coreProperties>
</file>