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S:\UFZN-PESNVM\24 MFF 2021\09-PROGRAMSKI DOKUMENTI\00- AN\Verzije AN\10- sprememba IUMV\"/>
    </mc:Choice>
  </mc:AlternateContent>
  <bookViews>
    <workbookView xWindow="0" yWindow="0" windowWidth="38400" windowHeight="17700"/>
  </bookViews>
  <sheets>
    <sheet name="AN" sheetId="9" r:id="rId1"/>
  </sheets>
  <calcPr calcId="162913"/>
</workbook>
</file>

<file path=xl/calcChain.xml><?xml version="1.0" encoding="utf-8"?>
<calcChain xmlns="http://schemas.openxmlformats.org/spreadsheetml/2006/main">
  <c r="I79" i="9" l="1"/>
  <c r="G79" i="9" s="1"/>
  <c r="O71" i="9" l="1"/>
  <c r="G30" i="9" l="1"/>
  <c r="H56" i="9" l="1"/>
  <c r="I56" i="9"/>
  <c r="J56" i="9"/>
  <c r="G56" i="9"/>
  <c r="O29" i="9" l="1"/>
  <c r="N29" i="9"/>
  <c r="M29" i="9"/>
  <c r="L29" i="9"/>
  <c r="K29" i="9"/>
  <c r="H57" i="9" l="1"/>
  <c r="I57" i="9"/>
  <c r="J57" i="9"/>
  <c r="K57" i="9"/>
  <c r="K56" i="9" s="1"/>
  <c r="L57" i="9"/>
  <c r="L56" i="9" s="1"/>
  <c r="M57" i="9"/>
  <c r="M56" i="9" s="1"/>
  <c r="N57" i="9"/>
  <c r="N56" i="9" s="1"/>
  <c r="O57" i="9"/>
  <c r="O56" i="9" s="1"/>
  <c r="G57" i="9"/>
  <c r="H47" i="9" l="1"/>
  <c r="I47" i="9"/>
  <c r="J47" i="9"/>
  <c r="K47" i="9"/>
  <c r="L47" i="9"/>
  <c r="M47" i="9"/>
  <c r="N47" i="9"/>
  <c r="O47" i="9"/>
  <c r="G87" i="9" l="1"/>
  <c r="G86" i="9"/>
  <c r="O85" i="9"/>
  <c r="O84" i="9" s="1"/>
  <c r="N85" i="9"/>
  <c r="N84" i="9" s="1"/>
  <c r="M85" i="9"/>
  <c r="M84" i="9" s="1"/>
  <c r="L85" i="9"/>
  <c r="L84" i="9" s="1"/>
  <c r="K85" i="9"/>
  <c r="K84" i="9" s="1"/>
  <c r="J85" i="9"/>
  <c r="J84" i="9" s="1"/>
  <c r="J83" i="9" s="1"/>
  <c r="I85" i="9"/>
  <c r="I84" i="9" s="1"/>
  <c r="I83" i="9" s="1"/>
  <c r="H84" i="9"/>
  <c r="H83" i="9" s="1"/>
  <c r="G82" i="9"/>
  <c r="G81" i="9" s="1"/>
  <c r="G80" i="9" s="1"/>
  <c r="O81" i="9"/>
  <c r="O80" i="9" s="1"/>
  <c r="N81" i="9"/>
  <c r="N80" i="9" s="1"/>
  <c r="M81" i="9"/>
  <c r="M80" i="9" s="1"/>
  <c r="L81" i="9"/>
  <c r="L80" i="9" s="1"/>
  <c r="K81" i="9"/>
  <c r="K80" i="9" s="1"/>
  <c r="J81" i="9"/>
  <c r="J80" i="9" s="1"/>
  <c r="I81" i="9"/>
  <c r="I80" i="9" s="1"/>
  <c r="H81" i="9"/>
  <c r="H80" i="9" s="1"/>
  <c r="I78" i="9"/>
  <c r="G78" i="9" s="1"/>
  <c r="I77" i="9"/>
  <c r="G77" i="9" s="1"/>
  <c r="I76" i="9"/>
  <c r="G76" i="9" s="1"/>
  <c r="I75" i="9"/>
  <c r="G75" i="9" s="1"/>
  <c r="O74" i="9"/>
  <c r="N74" i="9"/>
  <c r="M74" i="9"/>
  <c r="L74" i="9"/>
  <c r="K74" i="9"/>
  <c r="J74" i="9"/>
  <c r="H74" i="9"/>
  <c r="I73" i="9"/>
  <c r="I72" i="9" s="1"/>
  <c r="O72" i="9"/>
  <c r="N72" i="9"/>
  <c r="M72" i="9"/>
  <c r="L72" i="9"/>
  <c r="K72" i="9"/>
  <c r="J72" i="9"/>
  <c r="H72" i="9"/>
  <c r="I71" i="9"/>
  <c r="G71" i="9" s="1"/>
  <c r="G70" i="9" s="1"/>
  <c r="O70" i="9"/>
  <c r="N70" i="9"/>
  <c r="M70" i="9"/>
  <c r="L70" i="9"/>
  <c r="K70" i="9"/>
  <c r="J70" i="9"/>
  <c r="H70" i="9"/>
  <c r="I69" i="9"/>
  <c r="I68" i="9" s="1"/>
  <c r="O68" i="9"/>
  <c r="N68" i="9"/>
  <c r="M68" i="9"/>
  <c r="L68" i="9"/>
  <c r="K68" i="9"/>
  <c r="J68" i="9"/>
  <c r="H68" i="9"/>
  <c r="I67" i="9"/>
  <c r="G67" i="9" s="1"/>
  <c r="I66" i="9"/>
  <c r="G66" i="9" s="1"/>
  <c r="O65" i="9"/>
  <c r="N65" i="9"/>
  <c r="M65" i="9"/>
  <c r="L65" i="9"/>
  <c r="K65" i="9"/>
  <c r="J65" i="9"/>
  <c r="H65" i="9"/>
  <c r="G61" i="9"/>
  <c r="G60" i="9" s="1"/>
  <c r="O61" i="9"/>
  <c r="O60" i="9" s="1"/>
  <c r="N61" i="9"/>
  <c r="N60" i="9" s="1"/>
  <c r="M61" i="9"/>
  <c r="M60" i="9" s="1"/>
  <c r="L61" i="9"/>
  <c r="L60" i="9" s="1"/>
  <c r="K61" i="9"/>
  <c r="K60" i="9" s="1"/>
  <c r="J61" i="9"/>
  <c r="J60" i="9" s="1"/>
  <c r="I61" i="9"/>
  <c r="I60" i="9" s="1"/>
  <c r="H61" i="9"/>
  <c r="H60" i="9" s="1"/>
  <c r="G55" i="9"/>
  <c r="G54" i="9"/>
  <c r="O53" i="9"/>
  <c r="O46" i="9" s="1"/>
  <c r="N53" i="9"/>
  <c r="N46" i="9" s="1"/>
  <c r="M53" i="9"/>
  <c r="M46" i="9" s="1"/>
  <c r="L53" i="9"/>
  <c r="L46" i="9" s="1"/>
  <c r="K53" i="9"/>
  <c r="K46" i="9" s="1"/>
  <c r="J53" i="9"/>
  <c r="I53" i="9"/>
  <c r="H53" i="9"/>
  <c r="H46" i="9" s="1"/>
  <c r="G52" i="9"/>
  <c r="G51" i="9"/>
  <c r="G50" i="9"/>
  <c r="G49" i="9"/>
  <c r="G48" i="9"/>
  <c r="J46" i="9"/>
  <c r="I45" i="9"/>
  <c r="G45" i="9" s="1"/>
  <c r="G44" i="9" s="1"/>
  <c r="O44" i="9"/>
  <c r="N44" i="9"/>
  <c r="M44" i="9"/>
  <c r="L44" i="9"/>
  <c r="K44" i="9"/>
  <c r="J44" i="9"/>
  <c r="H44" i="9"/>
  <c r="I43" i="9"/>
  <c r="G43" i="9" s="1"/>
  <c r="I42" i="9"/>
  <c r="G42" i="9" s="1"/>
  <c r="O41" i="9"/>
  <c r="N41" i="9"/>
  <c r="M41" i="9"/>
  <c r="L41" i="9"/>
  <c r="K41" i="9"/>
  <c r="J41" i="9"/>
  <c r="H41" i="9"/>
  <c r="I40" i="9"/>
  <c r="G40" i="9" s="1"/>
  <c r="G39" i="9" s="1"/>
  <c r="O39" i="9"/>
  <c r="N39" i="9"/>
  <c r="M39" i="9"/>
  <c r="L39" i="9"/>
  <c r="K39" i="9"/>
  <c r="J39" i="9"/>
  <c r="H39" i="9"/>
  <c r="I37" i="9"/>
  <c r="I36" i="9" s="1"/>
  <c r="O36" i="9"/>
  <c r="N36" i="9"/>
  <c r="M36" i="9"/>
  <c r="L36" i="9"/>
  <c r="K36" i="9"/>
  <c r="J36" i="9"/>
  <c r="H36" i="9"/>
  <c r="I35" i="9"/>
  <c r="G35" i="9" s="1"/>
  <c r="G34" i="9" s="1"/>
  <c r="O34" i="9"/>
  <c r="N34" i="9"/>
  <c r="M34" i="9"/>
  <c r="L34" i="9"/>
  <c r="K34" i="9"/>
  <c r="J34" i="9"/>
  <c r="H34" i="9"/>
  <c r="I33" i="9"/>
  <c r="O31" i="9"/>
  <c r="N31" i="9"/>
  <c r="M31" i="9"/>
  <c r="L31" i="9"/>
  <c r="K31" i="9"/>
  <c r="J31" i="9"/>
  <c r="H31" i="9"/>
  <c r="I30" i="9"/>
  <c r="G29" i="9" s="1"/>
  <c r="J29" i="9"/>
  <c r="H29" i="9"/>
  <c r="I28" i="9"/>
  <c r="G28" i="9" s="1"/>
  <c r="I27" i="9"/>
  <c r="G27" i="9" s="1"/>
  <c r="I26" i="9"/>
  <c r="G26" i="9" s="1"/>
  <c r="I25" i="9"/>
  <c r="G25" i="9" s="1"/>
  <c r="O24" i="9"/>
  <c r="N24" i="9"/>
  <c r="M24" i="9"/>
  <c r="L24" i="9"/>
  <c r="K24" i="9"/>
  <c r="J24" i="9"/>
  <c r="H24" i="9"/>
  <c r="I23" i="9"/>
  <c r="I22" i="9" s="1"/>
  <c r="O22" i="9"/>
  <c r="N22" i="9"/>
  <c r="M22" i="9"/>
  <c r="L22" i="9"/>
  <c r="K22" i="9"/>
  <c r="J22" i="9"/>
  <c r="H22" i="9"/>
  <c r="I21" i="9"/>
  <c r="G21" i="9" s="1"/>
  <c r="I20" i="9"/>
  <c r="G20" i="9" s="1"/>
  <c r="I19" i="9"/>
  <c r="G19" i="9" s="1"/>
  <c r="I18" i="9"/>
  <c r="G18" i="9" s="1"/>
  <c r="O17" i="9"/>
  <c r="N17" i="9"/>
  <c r="M17" i="9"/>
  <c r="L17" i="9"/>
  <c r="K17" i="9"/>
  <c r="J17" i="9"/>
  <c r="H17" i="9"/>
  <c r="I16" i="9"/>
  <c r="G16" i="9" s="1"/>
  <c r="I15" i="9"/>
  <c r="G15" i="9" s="1"/>
  <c r="O14" i="9"/>
  <c r="N14" i="9"/>
  <c r="M14" i="9"/>
  <c r="L14" i="9"/>
  <c r="K14" i="9"/>
  <c r="J14" i="9"/>
  <c r="H14" i="9"/>
  <c r="I13" i="9"/>
  <c r="G13" i="9" s="1"/>
  <c r="I12" i="9"/>
  <c r="G12" i="9" s="1"/>
  <c r="O11" i="9"/>
  <c r="N11" i="9"/>
  <c r="M11" i="9"/>
  <c r="L11" i="9"/>
  <c r="K11" i="9"/>
  <c r="J11" i="9"/>
  <c r="H11" i="9"/>
  <c r="I10" i="9"/>
  <c r="G10" i="9" s="1"/>
  <c r="I9" i="9"/>
  <c r="G9" i="9" s="1"/>
  <c r="I8" i="9"/>
  <c r="G8" i="9" s="1"/>
  <c r="O7" i="9"/>
  <c r="N7" i="9"/>
  <c r="M7" i="9"/>
  <c r="L7" i="9"/>
  <c r="K7" i="9"/>
  <c r="J7" i="9"/>
  <c r="H7" i="9"/>
  <c r="G65" i="9" l="1"/>
  <c r="G85" i="9"/>
  <c r="G84" i="9" s="1"/>
  <c r="G69" i="9"/>
  <c r="G68" i="9" s="1"/>
  <c r="J6" i="9"/>
  <c r="I31" i="9"/>
  <c r="G23" i="9"/>
  <c r="G22" i="9" s="1"/>
  <c r="K38" i="9"/>
  <c r="G41" i="9"/>
  <c r="G38" i="9" s="1"/>
  <c r="M38" i="9"/>
  <c r="G11" i="9"/>
  <c r="N38" i="9"/>
  <c r="J38" i="9"/>
  <c r="H64" i="9"/>
  <c r="H63" i="9" s="1"/>
  <c r="N64" i="9"/>
  <c r="N63" i="9" s="1"/>
  <c r="J64" i="9"/>
  <c r="J63" i="9" s="1"/>
  <c r="H38" i="9"/>
  <c r="O38" i="9"/>
  <c r="I65" i="9"/>
  <c r="O64" i="9"/>
  <c r="O63" i="9" s="1"/>
  <c r="N6" i="9"/>
  <c r="L38" i="9"/>
  <c r="L64" i="9"/>
  <c r="L63" i="9" s="1"/>
  <c r="G17" i="9"/>
  <c r="I14" i="9"/>
  <c r="I46" i="9"/>
  <c r="K64" i="9"/>
  <c r="K63" i="9" s="1"/>
  <c r="I70" i="9"/>
  <c r="I74" i="9"/>
  <c r="K6" i="9"/>
  <c r="L6" i="9"/>
  <c r="I7" i="9"/>
  <c r="G14" i="9"/>
  <c r="H6" i="9"/>
  <c r="I29" i="9"/>
  <c r="G47" i="9"/>
  <c r="G74" i="9"/>
  <c r="G7" i="9"/>
  <c r="I11" i="9"/>
  <c r="M6" i="9"/>
  <c r="G53" i="9"/>
  <c r="M64" i="9"/>
  <c r="M63" i="9" s="1"/>
  <c r="G73" i="9"/>
  <c r="G72" i="9" s="1"/>
  <c r="O6" i="9"/>
  <c r="G24" i="9"/>
  <c r="I34" i="9"/>
  <c r="G37" i="9"/>
  <c r="G36" i="9" s="1"/>
  <c r="I41" i="9"/>
  <c r="I24" i="9"/>
  <c r="I39" i="9"/>
  <c r="I44" i="9"/>
  <c r="I17" i="9"/>
  <c r="G64" i="9" l="1"/>
  <c r="G63" i="9" s="1"/>
  <c r="K5" i="9"/>
  <c r="K4" i="9" s="1"/>
  <c r="J5" i="9"/>
  <c r="J4" i="9" s="1"/>
  <c r="M5" i="9"/>
  <c r="M4" i="9" s="1"/>
  <c r="I64" i="9"/>
  <c r="I63" i="9" s="1"/>
  <c r="L5" i="9"/>
  <c r="L4" i="9" s="1"/>
  <c r="H5" i="9"/>
  <c r="H4" i="9" s="1"/>
  <c r="N5" i="9"/>
  <c r="N4" i="9" s="1"/>
  <c r="G46" i="9"/>
  <c r="O5" i="9"/>
  <c r="O4" i="9" s="1"/>
  <c r="I6" i="9"/>
  <c r="I38" i="9"/>
  <c r="G31" i="9"/>
  <c r="G6" i="9" s="1"/>
  <c r="G5" i="9" l="1"/>
  <c r="G4" i="9" s="1"/>
  <c r="I5" i="9"/>
  <c r="I4" i="9" s="1"/>
</calcChain>
</file>

<file path=xl/sharedStrings.xml><?xml version="1.0" encoding="utf-8"?>
<sst xmlns="http://schemas.openxmlformats.org/spreadsheetml/2006/main" count="379" uniqueCount="193">
  <si>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</si>
  <si>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</si>
  <si>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</si>
  <si>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</si>
  <si>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</si>
  <si>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</si>
  <si>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</si>
  <si>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</si>
  <si>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</si>
  <si>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</si>
  <si>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</si>
  <si>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</si>
  <si>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</si>
  <si>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</si>
  <si>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</si>
  <si>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</si>
  <si>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</si>
  <si>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</si>
  <si>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</si>
  <si>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</si>
  <si>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</si>
  <si>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</si>
  <si>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</si>
  <si>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</si>
  <si>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</si>
  <si>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</si>
  <si>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</si>
  <si>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</si>
  <si>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</si>
  <si>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</si>
  <si>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</si>
  <si>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</si>
  <si>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</si>
  <si>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</si>
  <si>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</si>
  <si>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</si>
  <si>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</si>
  <si>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</si>
  <si>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</si>
  <si>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</si>
  <si>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</si>
  <si>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</si>
  <si>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</si>
  <si>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</si>
  <si>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</si>
  <si>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</si>
  <si>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</si>
  <si>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</si>
  <si>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</si>
  <si>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</si>
  <si>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</si>
  <si>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</si>
  <si>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</si>
  <si>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</si>
  <si>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</si>
  <si>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</si>
  <si>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</si>
  <si>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</si>
  <si>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</si>
  <si>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</si>
  <si>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 xml:space="preserve">Posodobitev aplikacij za izmenjave podatkov (EUROPOL, INTERPOL, SIRENE)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</si>
  <si>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</si>
  <si>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</si>
  <si>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</si>
  <si>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</si>
  <si>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</si>
  <si>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</si>
  <si>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</si>
  <si>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</si>
  <si>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</si>
  <si>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</si>
  <si>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</si>
  <si>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</si>
  <si>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</si>
  <si>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</si>
  <si>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</si>
  <si>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</si>
  <si>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</si>
  <si>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</si>
  <si>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</si>
  <si>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</si>
  <si>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</si>
  <si>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</si>
  <si>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</si>
  <si>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</si>
  <si>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</si>
  <si>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</si>
  <si>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</si>
  <si>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</si>
  <si>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</si>
  <si>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</si>
  <si>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</si>
  <si>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</si>
  <si>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</si>
  <si>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</si>
  <si>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</si>
  <si>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</si>
  <si>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</si>
  <si>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</si>
  <si>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</si>
  <si>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</si>
  <si>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</si>
  <si>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</si>
  <si>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</si>
  <si>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</si>
  <si>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</si>
  <si>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</si>
  <si>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</si>
  <si>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</si>
  <si>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</si>
  <si>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</si>
  <si>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B.SO1.4.27-01</t>
  </si>
  <si>
    <t>B.SO1.4.27-02</t>
  </si>
  <si>
    <t>Operativna podpora EES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</si>
  <si>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</si>
  <si>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</si>
  <si>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</si>
  <si>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Obsežni informacijski sistemi - ETIAS - 85(3)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</si>
  <si>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</si>
  <si>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</si>
  <si>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</si>
  <si>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</si>
  <si>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</si>
  <si>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</si>
  <si>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</si>
  <si>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</si>
  <si>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</si>
  <si>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</si>
  <si>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</si>
  <si>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</si>
  <si>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</si>
  <si>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</si>
  <si>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</si>
  <si>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</si>
  <si>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</si>
  <si>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</si>
  <si>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</si>
  <si>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</si>
  <si>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</si>
  <si>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</si>
  <si>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</si>
  <si>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</si>
  <si>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</si>
  <si>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</si>
  <si>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</si>
  <si>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</si>
  <si>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</si>
  <si>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</si>
  <si>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</si>
  <si>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</si>
  <si>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</si>
  <si>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</si>
  <si>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</si>
  <si>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</si>
  <si>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</si>
  <si>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</si>
  <si>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</si>
  <si>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</si>
  <si>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</si>
  <si>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</si>
  <si>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</si>
  <si>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</si>
  <si>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</si>
  <si>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</si>
  <si>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</si>
  <si>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B.SO1.7</t>
  </si>
  <si>
    <t>B.SO1.6.22</t>
  </si>
  <si>
    <t>B.SO1.6.22-01</t>
  </si>
  <si>
    <t>B.SO1.7.23</t>
  </si>
  <si>
    <t>B.SO1.7.23-01</t>
  </si>
  <si>
    <t>ETIAS 85(2) (100%)</t>
  </si>
  <si>
    <t>ETIAS 85(3)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</si>
  <si>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</si>
  <si>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</si>
  <si>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</si>
  <si>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</si>
  <si>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</si>
  <si>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</si>
  <si>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</si>
  <si>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</si>
  <si>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</si>
  <si>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</si>
  <si>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Prerazporeditev sredstev projekta med leti.</t>
  </si>
  <si>
    <t>Povečanje sredstev projekta za 63.333,33 EUR iz B.SO1.1.20-01  in prerazporeditev sredstev projekta med leti.</t>
  </si>
  <si>
    <t>Prenos sredstev projekta  63.333,33 EUR na B.SO1.1.20-01  in prerazporeditev sredstev projekta med leti.</t>
  </si>
  <si>
    <t>Povečanje sredstev projekta za 600.00,00 EUR (400.000,00 EUR iz B.SO2.1.7-03 in 200.000,00 EUR iz B.SO2.1.7-04) in prerazporeditev sredstev projekta med leti.</t>
  </si>
  <si>
    <t>Prenos sredstev projekta  400.000,00 EUR na B.SO2.1.7-01.</t>
  </si>
  <si>
    <t>Licence za delovanje programskih komponent nacionalnega vizumskega informacijskega sistema</t>
  </si>
  <si>
    <t>Akcijski načrt IUMV 2021 -2027</t>
  </si>
  <si>
    <t>B.SO2.1.7-05</t>
  </si>
  <si>
    <t>Pilotni projekt uporabe kioskov za zajemanje biometričnih podatkov</t>
  </si>
  <si>
    <t>Najem storitve zajema biometričnih podatkov na samopostrežnem pametnem kiosku</t>
  </si>
  <si>
    <t>Prenos sredstev projekta  200.000,00 EUR na B.SO2.1.7-01. Projekt se je s spremembo dne 15.5.2024 razdelil na 2 projekta - doda se projekt B.SO2.1.7-05, vrednost ostane enaka prejšnji.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</si>
</sst>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3" borderId="1" xfId="0" applyNumberFormat="1" applyFont="1" applyFill="1" applyBorder="1" applyAlignment="1" applyProtection="1">
      <alignment wrapText="1"/>
    </xf>
    <xf numFmtId="0" fontId="1" fillId="3" borderId="1" xfId="0" applyNumberFormat="1" applyFont="1" applyFill="1" applyBorder="1" applyAlignment="1" applyProtection="1">
      <alignment wrapText="1"/>
    </xf>
    <xf numFmtId="0" fontId="2" fillId="0" borderId="1" xfId="0" quotePrefix="1" applyNumberFormat="1" applyFont="1" applyBorder="1" applyAlignment="1" applyProtection="1">
      <alignment wrapText="1"/>
    </xf>
    <xf numFmtId="4" fontId="2" fillId="3" borderId="1" xfId="0" applyNumberFormat="1" applyFont="1" applyFill="1" applyBorder="1" applyAlignment="1" applyProtection="1">
      <alignment wrapText="1"/>
    </xf>
    <xf numFmtId="4" fontId="1" fillId="3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 applyProtection="1">
      <alignment vertical="justify" wrapText="1"/>
    </xf>
    <xf numFmtId="0" fontId="1" fillId="3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vertical="justify" wrapText="1"/>
    </xf>
    <xf numFmtId="4" fontId="2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wrapText="1"/>
    </xf>
    <xf numFmtId="0" fontId="2" fillId="0" borderId="0" xfId="0" applyFont="1" applyBorder="1"/>
    <xf numFmtId="0" fontId="2" fillId="0" borderId="0" xfId="0" applyFont="1" applyBorder="1" applyAlignment="1">
      <alignment vertical="justify"/>
    </xf>
    <xf numFmtId="4" fontId="2" fillId="0" borderId="0" xfId="0" applyNumberFormat="1" applyFont="1" applyBorder="1"/>
    <xf numFmtId="4" fontId="1" fillId="0" borderId="1" xfId="0" applyNumberFormat="1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 applyProtection="1">
      <alignment horizontal="left" wrapText="1"/>
    </xf>
    <xf numFmtId="0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4" fontId="2" fillId="4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4" fontId="3" fillId="0" borderId="1" xfId="0" applyNumberFormat="1" applyFont="1" applyBorder="1" applyAlignment="1" applyProtection="1">
      <alignment wrapText="1"/>
    </xf>
    <xf numFmtId="0" fontId="3" fillId="0" borderId="0" xfId="0" applyFont="1" applyBorder="1"/>
    <xf numFmtId="0" fontId="3" fillId="0" borderId="1" xfId="0" quotePrefix="1" applyNumberFormat="1" applyFont="1" applyBorder="1" applyAlignment="1" applyProtection="1">
      <alignment wrapText="1"/>
    </xf>
    <xf numFmtId="0" fontId="3" fillId="0" borderId="0" xfId="0" applyFont="1" applyBorder="1" applyAlignment="1">
      <alignment vertical="justify"/>
    </xf>
    <xf numFmtId="0" fontId="1" fillId="2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>
      <alignment vertical="justify" wrapText="1"/>
    </xf>
    <xf numFmtId="0" fontId="0" fillId="3" borderId="0" xfId="0" applyFont="1" applyFill="1"/>
    <xf numFmtId="4" fontId="1" fillId="2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4" fontId="0" fillId="0" borderId="0" xfId="0" applyNumberFormat="1"/>
    <xf numFmtId="4" fontId="5" fillId="5" borderId="1" xfId="0" applyNumberFormat="1" applyFont="1" applyFill="1" applyBorder="1" applyAlignment="1" applyProtection="1">
      <alignment wrapText="1"/>
    </xf>
    <xf numFmtId="4" fontId="1" fillId="4" borderId="1" xfId="0" applyNumberFormat="1" applyFont="1" applyFill="1" applyBorder="1" applyAlignment="1" applyProtection="1">
      <alignment wrapText="1"/>
    </xf>
    <xf numFmtId="4" fontId="1" fillId="6" borderId="1" xfId="0" applyNumberFormat="1" applyFont="1" applyFill="1" applyBorder="1" applyAlignment="1" applyProtection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18297</xdr:colOff>
      <xdr:row>0</xdr:row>
      <xdr:rowOff>85725</xdr:rowOff>
    </xdr:from>
    <xdr:to>
      <xdr:col>15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122" y="85725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87"/>
  <sheetViews>
    <sheetView tabSelected="1" topLeftCell="A64" zoomScaleNormal="100" workbookViewId="0">
      <selection activeCell="O79" sqref="O79"/>
    </sheetView>
  </sheetViews>
  <sheetFormatPr defaultRowHeight="12.75" x14ac:dyDescent="0.2"/>
  <cols>
    <col min="2" max="2" width="17.28515625" customWidth="1"/>
    <col min="3" max="3" width="29.85546875" customWidth="1"/>
    <col min="7" max="8" width="12.28515625" bestFit="1" customWidth="1"/>
    <col min="9" max="9" width="11.28515625" bestFit="1" customWidth="1"/>
    <col min="10" max="10" width="0" hidden="1" customWidth="1"/>
    <col min="11" max="11" width="11.28515625" bestFit="1" customWidth="1"/>
    <col min="12" max="15" width="12.28515625" bestFit="1" customWidth="1"/>
    <col min="16" max="16" width="20.7109375" customWidth="1"/>
    <col min="18" max="18" width="12.7109375" bestFit="1" customWidth="1"/>
  </cols>
  <sheetData>
    <row r="1" spans="1:18" ht="15.75" x14ac:dyDescent="0.25">
      <c r="A1" s="36" t="s">
        <v>188</v>
      </c>
      <c r="B1" s="21"/>
      <c r="C1" s="38"/>
      <c r="D1" s="20"/>
      <c r="E1" s="20"/>
      <c r="F1" s="20"/>
      <c r="G1" s="20"/>
      <c r="H1" s="20"/>
      <c r="I1" s="20"/>
      <c r="J1" s="20"/>
      <c r="K1" s="25"/>
      <c r="L1" s="25"/>
      <c r="M1" s="25"/>
      <c r="N1" s="25"/>
      <c r="O1" s="25"/>
      <c r="P1" s="25"/>
    </row>
    <row r="2" spans="1:18" ht="15.75" x14ac:dyDescent="0.25">
      <c r="A2" s="20"/>
      <c r="B2" s="20"/>
      <c r="C2" s="21"/>
      <c r="D2" s="20"/>
      <c r="E2" s="20"/>
      <c r="F2" s="20"/>
      <c r="G2" s="22"/>
      <c r="H2" s="20"/>
      <c r="I2" s="20"/>
      <c r="J2" s="20"/>
      <c r="K2" s="26"/>
      <c r="L2" s="26"/>
      <c r="M2" s="26"/>
      <c r="N2" s="26"/>
      <c r="O2" s="26"/>
      <c r="P2" s="26"/>
    </row>
    <row r="3" spans="1:18" ht="24" x14ac:dyDescent="0.2">
      <c r="A3" s="3" t="s">
        <v>12</v>
      </c>
      <c r="B3" s="3" t="s">
        <v>5</v>
      </c>
      <c r="C3" s="18" t="s">
        <v>14</v>
      </c>
      <c r="D3" s="19" t="s">
        <v>6</v>
      </c>
      <c r="E3" s="19" t="s">
        <v>13</v>
      </c>
      <c r="F3" s="19" t="s">
        <v>7</v>
      </c>
      <c r="G3" s="19" t="s">
        <v>8</v>
      </c>
      <c r="H3" s="19" t="s">
        <v>11</v>
      </c>
      <c r="I3" s="19" t="s">
        <v>9</v>
      </c>
      <c r="J3" s="29">
        <v>2022</v>
      </c>
      <c r="K3" s="27">
        <v>2023</v>
      </c>
      <c r="L3" s="27">
        <v>2024</v>
      </c>
      <c r="M3" s="27">
        <v>2025</v>
      </c>
      <c r="N3" s="27">
        <v>2026</v>
      </c>
      <c r="O3" s="27">
        <v>2027</v>
      </c>
      <c r="P3" s="27" t="s">
        <v>175</v>
      </c>
    </row>
    <row r="4" spans="1:18" ht="31.5" customHeight="1" x14ac:dyDescent="0.2">
      <c r="A4" s="37"/>
      <c r="B4" s="37" t="s">
        <v>149</v>
      </c>
      <c r="C4" s="18"/>
      <c r="D4" s="19"/>
      <c r="E4" s="19"/>
      <c r="F4" s="19"/>
      <c r="G4" s="35">
        <f t="shared" ref="G4:O4" si="0">+G5+G63+G83</f>
        <v>51533204.615249999</v>
      </c>
      <c r="H4" s="35">
        <f t="shared" si="0"/>
        <v>43564393.39525</v>
      </c>
      <c r="I4" s="35">
        <f t="shared" si="0"/>
        <v>7968811.2199999997</v>
      </c>
      <c r="J4" s="35">
        <f t="shared" si="0"/>
        <v>0</v>
      </c>
      <c r="K4" s="35">
        <f t="shared" si="0"/>
        <v>3637126.55</v>
      </c>
      <c r="L4" s="35">
        <f t="shared" si="0"/>
        <v>10727016.583000001</v>
      </c>
      <c r="M4" s="35">
        <f t="shared" si="0"/>
        <v>10729578.59</v>
      </c>
      <c r="N4" s="35">
        <f t="shared" si="0"/>
        <v>14003837.59</v>
      </c>
      <c r="O4" s="35">
        <f t="shared" si="0"/>
        <v>12435645.325999999</v>
      </c>
      <c r="P4" s="35"/>
      <c r="R4" s="46"/>
    </row>
    <row r="5" spans="1:18" ht="24" x14ac:dyDescent="0.2">
      <c r="A5" s="6"/>
      <c r="B5" s="6" t="s">
        <v>61</v>
      </c>
      <c r="C5" s="8" t="s">
        <v>18</v>
      </c>
      <c r="D5" s="6" t="s">
        <v>0</v>
      </c>
      <c r="E5" s="6"/>
      <c r="F5" s="6"/>
      <c r="G5" s="7">
        <f>+G6+G38+G46+G56+G60</f>
        <v>35916001.18</v>
      </c>
      <c r="H5" s="7">
        <f t="shared" ref="H5:O5" si="1">+H6+H38+H46+H56+H60</f>
        <v>30174390</v>
      </c>
      <c r="I5" s="7">
        <f t="shared" si="1"/>
        <v>5741611.1799999997</v>
      </c>
      <c r="J5" s="7">
        <f t="shared" si="1"/>
        <v>0</v>
      </c>
      <c r="K5" s="7">
        <f t="shared" si="1"/>
        <v>1050214.8799999999</v>
      </c>
      <c r="L5" s="7">
        <f t="shared" si="1"/>
        <v>7304517.5830000006</v>
      </c>
      <c r="M5" s="7">
        <f t="shared" si="1"/>
        <v>7357475.9199999999</v>
      </c>
      <c r="N5" s="7">
        <f t="shared" si="1"/>
        <v>11561767.58</v>
      </c>
      <c r="O5" s="7">
        <f t="shared" si="1"/>
        <v>8642025.2359999996</v>
      </c>
      <c r="P5" s="7"/>
    </row>
    <row r="6" spans="1:18" ht="24" x14ac:dyDescent="0.2">
      <c r="A6" s="30"/>
      <c r="B6" s="30" t="s">
        <v>62</v>
      </c>
      <c r="C6" s="31" t="s">
        <v>17</v>
      </c>
      <c r="D6" s="30" t="s">
        <v>15</v>
      </c>
      <c r="E6" s="30"/>
      <c r="F6" s="30"/>
      <c r="G6" s="32">
        <f t="shared" ref="G6:O6" si="2">+G7+G14+G11+G17+G22+G24+G29+G31+G34+G36</f>
        <v>19443333.379999999</v>
      </c>
      <c r="H6" s="32">
        <f t="shared" si="2"/>
        <v>14582500</v>
      </c>
      <c r="I6" s="32">
        <f t="shared" si="2"/>
        <v>4860833.38</v>
      </c>
      <c r="J6" s="32">
        <f t="shared" si="2"/>
        <v>0</v>
      </c>
      <c r="K6" s="32">
        <f t="shared" si="2"/>
        <v>100666.66</v>
      </c>
      <c r="L6" s="32">
        <f t="shared" si="2"/>
        <v>4329166.6730000004</v>
      </c>
      <c r="M6" s="32">
        <f t="shared" si="2"/>
        <v>3776833.34</v>
      </c>
      <c r="N6" s="32">
        <f t="shared" si="2"/>
        <v>7624166.6899999995</v>
      </c>
      <c r="O6" s="32">
        <f t="shared" si="2"/>
        <v>3612500.0359999998</v>
      </c>
      <c r="P6" s="32"/>
    </row>
    <row r="7" spans="1:18" x14ac:dyDescent="0.2">
      <c r="A7" s="1"/>
      <c r="B7" s="1" t="s">
        <v>63</v>
      </c>
      <c r="C7" s="9" t="s">
        <v>19</v>
      </c>
      <c r="D7" s="1" t="s">
        <v>1</v>
      </c>
      <c r="E7" s="1"/>
      <c r="F7" s="1"/>
      <c r="G7" s="4">
        <f>SUM(G8:G10)</f>
        <v>871333.34</v>
      </c>
      <c r="H7" s="4">
        <f t="shared" ref="H7:O7" si="3">SUM(H8:H10)</f>
        <v>653500</v>
      </c>
      <c r="I7" s="4">
        <f t="shared" si="3"/>
        <v>217833.34</v>
      </c>
      <c r="J7" s="4">
        <f t="shared" si="3"/>
        <v>0</v>
      </c>
      <c r="K7" s="4">
        <f t="shared" si="3"/>
        <v>0</v>
      </c>
      <c r="L7" s="4">
        <f t="shared" si="3"/>
        <v>490000</v>
      </c>
      <c r="M7" s="4">
        <f t="shared" si="3"/>
        <v>159666.66999999998</v>
      </c>
      <c r="N7" s="4">
        <f t="shared" si="3"/>
        <v>26666.67</v>
      </c>
      <c r="O7" s="4">
        <f t="shared" si="3"/>
        <v>195000</v>
      </c>
      <c r="P7" s="4"/>
    </row>
    <row r="8" spans="1:18" ht="24" x14ac:dyDescent="0.2">
      <c r="A8" s="15">
        <v>1</v>
      </c>
      <c r="B8" s="15" t="s">
        <v>64</v>
      </c>
      <c r="C8" s="17" t="s">
        <v>20</v>
      </c>
      <c r="D8" s="15" t="s">
        <v>2</v>
      </c>
      <c r="E8" s="15" t="s">
        <v>36</v>
      </c>
      <c r="F8" s="15" t="s">
        <v>10</v>
      </c>
      <c r="G8" s="16">
        <f>+H8+I8</f>
        <v>133000</v>
      </c>
      <c r="H8" s="16">
        <v>99750</v>
      </c>
      <c r="I8" s="16">
        <f>ROUNDUP(H8/3,2)</f>
        <v>33250</v>
      </c>
      <c r="J8" s="16"/>
      <c r="K8" s="16">
        <v>0</v>
      </c>
      <c r="L8" s="16">
        <v>0</v>
      </c>
      <c r="M8" s="16">
        <v>133000</v>
      </c>
      <c r="N8" s="16">
        <v>0</v>
      </c>
      <c r="O8" s="16">
        <v>0</v>
      </c>
    </row>
    <row r="9" spans="1:18" ht="60" x14ac:dyDescent="0.2">
      <c r="A9" s="15">
        <v>2</v>
      </c>
      <c r="B9" s="15" t="s">
        <v>65</v>
      </c>
      <c r="C9" s="17" t="s">
        <v>21</v>
      </c>
      <c r="D9" s="15" t="s">
        <v>2</v>
      </c>
      <c r="E9" s="15" t="s">
        <v>36</v>
      </c>
      <c r="F9" s="15" t="s">
        <v>10</v>
      </c>
      <c r="G9" s="16">
        <f>+H9+I9</f>
        <v>618333.34</v>
      </c>
      <c r="H9" s="16">
        <v>463750</v>
      </c>
      <c r="I9" s="16">
        <f>ROUNDUP(H9/3,2)</f>
        <v>154583.34</v>
      </c>
      <c r="J9" s="16"/>
      <c r="K9" s="16">
        <v>0</v>
      </c>
      <c r="L9" s="16">
        <v>490000</v>
      </c>
      <c r="M9" s="16">
        <v>26666.67</v>
      </c>
      <c r="N9" s="16">
        <v>26666.67</v>
      </c>
      <c r="O9" s="16">
        <v>75000</v>
      </c>
      <c r="P9" s="16" t="s">
        <v>183</v>
      </c>
    </row>
    <row r="10" spans="1:18" ht="24" x14ac:dyDescent="0.2">
      <c r="A10" s="15">
        <v>3</v>
      </c>
      <c r="B10" s="15" t="s">
        <v>66</v>
      </c>
      <c r="C10" s="17" t="s">
        <v>22</v>
      </c>
      <c r="D10" s="15" t="s">
        <v>2</v>
      </c>
      <c r="E10" s="15" t="s">
        <v>35</v>
      </c>
      <c r="F10" s="15" t="s">
        <v>10</v>
      </c>
      <c r="G10" s="16">
        <f>+H10+I10</f>
        <v>120000</v>
      </c>
      <c r="H10" s="16">
        <v>90000</v>
      </c>
      <c r="I10" s="16">
        <f>ROUNDUP(H10/3,2)</f>
        <v>30000</v>
      </c>
      <c r="J10" s="16"/>
      <c r="K10" s="16">
        <v>0</v>
      </c>
      <c r="L10" s="16">
        <v>0</v>
      </c>
      <c r="M10" s="16">
        <v>0</v>
      </c>
      <c r="N10" s="16">
        <v>0</v>
      </c>
      <c r="O10" s="16">
        <v>120000</v>
      </c>
      <c r="P10" s="16"/>
    </row>
    <row r="11" spans="1:18" ht="24" x14ac:dyDescent="0.2">
      <c r="A11" s="1"/>
      <c r="B11" s="1" t="s">
        <v>67</v>
      </c>
      <c r="C11" s="9" t="s">
        <v>23</v>
      </c>
      <c r="D11" s="1" t="s">
        <v>1</v>
      </c>
      <c r="E11" s="1"/>
      <c r="F11" s="1"/>
      <c r="G11" s="4">
        <f>+G12+G13</f>
        <v>3333333.34</v>
      </c>
      <c r="H11" s="4">
        <f t="shared" ref="H11:O11" si="4">+H12+H13</f>
        <v>2500000</v>
      </c>
      <c r="I11" s="4">
        <f t="shared" si="4"/>
        <v>833333.34000000008</v>
      </c>
      <c r="J11" s="4">
        <f t="shared" si="4"/>
        <v>0</v>
      </c>
      <c r="K11" s="4">
        <f t="shared" si="4"/>
        <v>0</v>
      </c>
      <c r="L11" s="4">
        <f t="shared" si="4"/>
        <v>1600000</v>
      </c>
      <c r="M11" s="4">
        <f t="shared" si="4"/>
        <v>666666.67000000004</v>
      </c>
      <c r="N11" s="4">
        <f t="shared" si="4"/>
        <v>1066666.67</v>
      </c>
      <c r="O11" s="4">
        <f t="shared" si="4"/>
        <v>0</v>
      </c>
      <c r="P11" s="4"/>
    </row>
    <row r="12" spans="1:18" ht="24" x14ac:dyDescent="0.2">
      <c r="A12" s="15">
        <v>4</v>
      </c>
      <c r="B12" s="15" t="s">
        <v>68</v>
      </c>
      <c r="C12" s="17" t="s">
        <v>24</v>
      </c>
      <c r="D12" s="15" t="s">
        <v>2</v>
      </c>
      <c r="E12" s="15" t="s">
        <v>35</v>
      </c>
      <c r="F12" s="15" t="s">
        <v>10</v>
      </c>
      <c r="G12" s="16">
        <f t="shared" ref="G12:G13" si="5">+H12+I12</f>
        <v>666666.67000000004</v>
      </c>
      <c r="H12" s="16">
        <v>500000</v>
      </c>
      <c r="I12" s="16">
        <f t="shared" ref="I12:I13" si="6">ROUNDUP(H12/3,2)</f>
        <v>166666.67000000001</v>
      </c>
      <c r="J12" s="16"/>
      <c r="K12" s="16">
        <v>0</v>
      </c>
      <c r="L12" s="16">
        <v>0</v>
      </c>
      <c r="M12" s="16">
        <v>666666.67000000004</v>
      </c>
      <c r="N12" s="16">
        <v>0</v>
      </c>
      <c r="O12" s="16">
        <v>0</v>
      </c>
      <c r="P12" s="16" t="s">
        <v>182</v>
      </c>
    </row>
    <row r="13" spans="1:18" ht="24" x14ac:dyDescent="0.2">
      <c r="A13" s="15">
        <v>5</v>
      </c>
      <c r="B13" s="15" t="s">
        <v>69</v>
      </c>
      <c r="C13" s="17" t="s">
        <v>25</v>
      </c>
      <c r="D13" s="15" t="s">
        <v>2</v>
      </c>
      <c r="E13" s="15" t="s">
        <v>35</v>
      </c>
      <c r="F13" s="15" t="s">
        <v>10</v>
      </c>
      <c r="G13" s="16">
        <f t="shared" si="5"/>
        <v>2666666.67</v>
      </c>
      <c r="H13" s="16">
        <v>2000000</v>
      </c>
      <c r="I13" s="16">
        <f t="shared" si="6"/>
        <v>666666.67000000004</v>
      </c>
      <c r="J13" s="16"/>
      <c r="K13" s="16">
        <v>0</v>
      </c>
      <c r="L13" s="16">
        <v>1600000</v>
      </c>
      <c r="M13" s="16">
        <v>0</v>
      </c>
      <c r="N13" s="16">
        <v>1066666.67</v>
      </c>
      <c r="O13" s="16">
        <v>0</v>
      </c>
      <c r="P13" s="16"/>
    </row>
    <row r="14" spans="1:18" ht="24" x14ac:dyDescent="0.2">
      <c r="A14" s="1"/>
      <c r="B14" s="1" t="s">
        <v>70</v>
      </c>
      <c r="C14" s="9" t="s">
        <v>26</v>
      </c>
      <c r="D14" s="1" t="s">
        <v>1</v>
      </c>
      <c r="E14" s="1"/>
      <c r="F14" s="1"/>
      <c r="G14" s="4">
        <f>SUM(G15:G16)</f>
        <v>4000000.01</v>
      </c>
      <c r="H14" s="4">
        <f t="shared" ref="H14:O14" si="7">SUM(H15:H16)</f>
        <v>3000000</v>
      </c>
      <c r="I14" s="4">
        <f t="shared" si="7"/>
        <v>1000000.01</v>
      </c>
      <c r="J14" s="4">
        <f t="shared" si="7"/>
        <v>0</v>
      </c>
      <c r="K14" s="4">
        <f t="shared" si="7"/>
        <v>0</v>
      </c>
      <c r="L14" s="4">
        <f t="shared" si="7"/>
        <v>0</v>
      </c>
      <c r="M14" s="4">
        <f t="shared" si="7"/>
        <v>0</v>
      </c>
      <c r="N14" s="4">
        <f t="shared" si="7"/>
        <v>4000000.01</v>
      </c>
      <c r="O14" s="4">
        <f t="shared" si="7"/>
        <v>0</v>
      </c>
      <c r="P14" s="4"/>
    </row>
    <row r="15" spans="1:18" ht="24" x14ac:dyDescent="0.2">
      <c r="A15" s="12">
        <v>6</v>
      </c>
      <c r="B15" s="12" t="s">
        <v>71</v>
      </c>
      <c r="C15" s="13" t="s">
        <v>27</v>
      </c>
      <c r="D15" s="12" t="s">
        <v>2</v>
      </c>
      <c r="E15" s="15" t="s">
        <v>35</v>
      </c>
      <c r="F15" s="12" t="s">
        <v>10</v>
      </c>
      <c r="G15" s="16">
        <f t="shared" ref="G15:G16" si="8">+H15+I15</f>
        <v>1733333.34</v>
      </c>
      <c r="H15" s="14">
        <v>1300000</v>
      </c>
      <c r="I15" s="14">
        <f t="shared" ref="I15" si="9">ROUNDUP(H15/3,2)</f>
        <v>433333.34</v>
      </c>
      <c r="J15" s="14"/>
      <c r="K15" s="24">
        <v>0</v>
      </c>
      <c r="L15" s="24">
        <v>0</v>
      </c>
      <c r="M15" s="24">
        <v>0</v>
      </c>
      <c r="N15" s="24">
        <v>1733333.34</v>
      </c>
      <c r="O15" s="24">
        <v>0</v>
      </c>
      <c r="P15" s="16"/>
    </row>
    <row r="16" spans="1:18" ht="24" x14ac:dyDescent="0.2">
      <c r="A16" s="12">
        <v>7</v>
      </c>
      <c r="B16" s="12" t="s">
        <v>118</v>
      </c>
      <c r="C16" s="13" t="s">
        <v>28</v>
      </c>
      <c r="D16" s="12" t="s">
        <v>2</v>
      </c>
      <c r="E16" s="15" t="s">
        <v>35</v>
      </c>
      <c r="F16" s="12" t="s">
        <v>10</v>
      </c>
      <c r="G16" s="16">
        <f t="shared" si="8"/>
        <v>2266666.67</v>
      </c>
      <c r="H16" s="14">
        <v>1700000</v>
      </c>
      <c r="I16" s="14">
        <f>ROUNDUP(H16/3,2)</f>
        <v>566666.67000000004</v>
      </c>
      <c r="J16" s="14"/>
      <c r="K16" s="24">
        <v>0</v>
      </c>
      <c r="L16" s="24">
        <v>0</v>
      </c>
      <c r="M16" s="24">
        <v>0</v>
      </c>
      <c r="N16" s="24">
        <v>2266666.67</v>
      </c>
      <c r="O16" s="24">
        <v>0</v>
      </c>
      <c r="P16" s="24"/>
    </row>
    <row r="17" spans="1:16" ht="36" x14ac:dyDescent="0.2">
      <c r="A17" s="1"/>
      <c r="B17" s="1" t="s">
        <v>72</v>
      </c>
      <c r="C17" s="9" t="s">
        <v>29</v>
      </c>
      <c r="D17" s="1" t="s">
        <v>1</v>
      </c>
      <c r="E17" s="1"/>
      <c r="F17" s="1"/>
      <c r="G17" s="4">
        <f>SUM(G18:G21)</f>
        <v>1300000.01</v>
      </c>
      <c r="H17" s="4">
        <f t="shared" ref="H17:O17" si="10">SUM(H18:H21)</f>
        <v>975000</v>
      </c>
      <c r="I17" s="4">
        <f t="shared" si="10"/>
        <v>325000.01</v>
      </c>
      <c r="J17" s="4">
        <f t="shared" si="10"/>
        <v>0</v>
      </c>
      <c r="K17" s="4">
        <f t="shared" si="10"/>
        <v>53999.990000000005</v>
      </c>
      <c r="L17" s="4">
        <f t="shared" si="10"/>
        <v>406500</v>
      </c>
      <c r="M17" s="4">
        <f t="shared" si="10"/>
        <v>506500</v>
      </c>
      <c r="N17" s="4">
        <f t="shared" si="10"/>
        <v>246500</v>
      </c>
      <c r="O17" s="4">
        <f t="shared" si="10"/>
        <v>86500.02</v>
      </c>
      <c r="P17" s="4"/>
    </row>
    <row r="18" spans="1:16" ht="36" x14ac:dyDescent="0.2">
      <c r="A18" s="15">
        <v>8</v>
      </c>
      <c r="B18" s="15" t="s">
        <v>73</v>
      </c>
      <c r="C18" s="17" t="s">
        <v>30</v>
      </c>
      <c r="D18" s="15" t="s">
        <v>2</v>
      </c>
      <c r="E18" s="15" t="s">
        <v>36</v>
      </c>
      <c r="F18" s="15" t="s">
        <v>10</v>
      </c>
      <c r="G18" s="16">
        <f>+H18+I18</f>
        <v>800000</v>
      </c>
      <c r="H18" s="16">
        <v>600000</v>
      </c>
      <c r="I18" s="16">
        <f>ROUNDUP(H18/3,2)</f>
        <v>200000</v>
      </c>
      <c r="J18" s="16"/>
      <c r="K18" s="16">
        <v>0</v>
      </c>
      <c r="L18" s="16">
        <v>320000</v>
      </c>
      <c r="M18" s="16">
        <v>320000</v>
      </c>
      <c r="N18" s="16">
        <v>160000</v>
      </c>
      <c r="O18" s="16">
        <v>0</v>
      </c>
      <c r="P18" s="16" t="s">
        <v>182</v>
      </c>
    </row>
    <row r="19" spans="1:16" ht="24" x14ac:dyDescent="0.2">
      <c r="A19" s="15">
        <v>9</v>
      </c>
      <c r="B19" s="15" t="s">
        <v>74</v>
      </c>
      <c r="C19" s="17" t="s">
        <v>31</v>
      </c>
      <c r="D19" s="15" t="s">
        <v>2</v>
      </c>
      <c r="E19" s="15" t="s">
        <v>35</v>
      </c>
      <c r="F19" s="15" t="s">
        <v>10</v>
      </c>
      <c r="G19" s="16">
        <f>+H19+I19</f>
        <v>66666.67</v>
      </c>
      <c r="H19" s="16">
        <v>50000</v>
      </c>
      <c r="I19" s="16">
        <f>ROUNDUP(H19/3,2)</f>
        <v>16666.669999999998</v>
      </c>
      <c r="J19" s="16"/>
      <c r="K19" s="16">
        <v>7333.33</v>
      </c>
      <c r="L19" s="16">
        <v>14833.33</v>
      </c>
      <c r="M19" s="16">
        <v>14833.33</v>
      </c>
      <c r="N19" s="16">
        <v>14833.33</v>
      </c>
      <c r="O19" s="16">
        <v>14833.35</v>
      </c>
      <c r="P19" s="16" t="s">
        <v>182</v>
      </c>
    </row>
    <row r="20" spans="1:16" ht="24" x14ac:dyDescent="0.2">
      <c r="A20" s="15">
        <v>10</v>
      </c>
      <c r="B20" s="15" t="s">
        <v>75</v>
      </c>
      <c r="C20" s="17" t="s">
        <v>32</v>
      </c>
      <c r="D20" s="15" t="s">
        <v>2</v>
      </c>
      <c r="E20" s="15" t="s">
        <v>178</v>
      </c>
      <c r="F20" s="15" t="s">
        <v>10</v>
      </c>
      <c r="G20" s="16">
        <f>+H20+I20</f>
        <v>333333.33999999997</v>
      </c>
      <c r="H20" s="16">
        <v>250000</v>
      </c>
      <c r="I20" s="16">
        <f>ROUNDUP(H20/3,2)</f>
        <v>83333.34</v>
      </c>
      <c r="J20" s="16"/>
      <c r="K20" s="16">
        <v>46666.66</v>
      </c>
      <c r="L20" s="16">
        <v>71666.67</v>
      </c>
      <c r="M20" s="16">
        <v>71666.67</v>
      </c>
      <c r="N20" s="16">
        <v>71666.67</v>
      </c>
      <c r="O20" s="16">
        <v>71666.67</v>
      </c>
      <c r="P20" s="16" t="s">
        <v>182</v>
      </c>
    </row>
    <row r="21" spans="1:16" ht="24" x14ac:dyDescent="0.2">
      <c r="A21" s="15">
        <v>11</v>
      </c>
      <c r="B21" s="15" t="s">
        <v>76</v>
      </c>
      <c r="C21" s="17" t="s">
        <v>33</v>
      </c>
      <c r="D21" s="15" t="s">
        <v>2</v>
      </c>
      <c r="E21" s="15" t="s">
        <v>34</v>
      </c>
      <c r="F21" s="15" t="s">
        <v>10</v>
      </c>
      <c r="G21" s="16">
        <f>+H21+I21</f>
        <v>100000</v>
      </c>
      <c r="H21" s="16">
        <v>75000</v>
      </c>
      <c r="I21" s="16">
        <f>ROUNDUP(H21/3,2)</f>
        <v>25000</v>
      </c>
      <c r="J21" s="16"/>
      <c r="K21" s="16">
        <v>0</v>
      </c>
      <c r="L21" s="16">
        <v>0</v>
      </c>
      <c r="M21" s="16">
        <v>100000</v>
      </c>
      <c r="N21" s="16">
        <v>0</v>
      </c>
      <c r="O21" s="16">
        <v>0</v>
      </c>
      <c r="P21" s="16"/>
    </row>
    <row r="22" spans="1:16" x14ac:dyDescent="0.2">
      <c r="A22" s="1"/>
      <c r="B22" s="1" t="s">
        <v>77</v>
      </c>
      <c r="C22" s="9" t="s">
        <v>40</v>
      </c>
      <c r="D22" s="1" t="s">
        <v>1</v>
      </c>
      <c r="E22" s="1"/>
      <c r="F22" s="1"/>
      <c r="G22" s="4">
        <f t="shared" ref="G22:O22" si="11">SUM(G23:G23)</f>
        <v>466666.67</v>
      </c>
      <c r="H22" s="4">
        <f t="shared" si="11"/>
        <v>350000</v>
      </c>
      <c r="I22" s="4">
        <f t="shared" si="11"/>
        <v>116666.67</v>
      </c>
      <c r="J22" s="4">
        <f t="shared" si="11"/>
        <v>0</v>
      </c>
      <c r="K22" s="4">
        <f t="shared" si="11"/>
        <v>38666.67</v>
      </c>
      <c r="L22" s="4">
        <f t="shared" si="11"/>
        <v>132000</v>
      </c>
      <c r="M22" s="4">
        <f t="shared" si="11"/>
        <v>102000</v>
      </c>
      <c r="N22" s="4">
        <f t="shared" si="11"/>
        <v>102000</v>
      </c>
      <c r="O22" s="4">
        <f t="shared" si="11"/>
        <v>92000</v>
      </c>
      <c r="P22" s="4"/>
    </row>
    <row r="23" spans="1:16" ht="24" x14ac:dyDescent="0.2">
      <c r="A23" s="12">
        <v>12</v>
      </c>
      <c r="B23" s="12" t="s">
        <v>78</v>
      </c>
      <c r="C23" s="13" t="s">
        <v>41</v>
      </c>
      <c r="D23" s="12" t="s">
        <v>2</v>
      </c>
      <c r="E23" s="12" t="s">
        <v>35</v>
      </c>
      <c r="F23" s="12" t="s">
        <v>10</v>
      </c>
      <c r="G23" s="16">
        <f t="shared" ref="G23" si="12">+H23+I23</f>
        <v>466666.67</v>
      </c>
      <c r="H23" s="14">
        <v>350000</v>
      </c>
      <c r="I23" s="14">
        <f t="shared" ref="I23" si="13">ROUNDUP(H23/3,2)</f>
        <v>116666.67</v>
      </c>
      <c r="J23" s="14"/>
      <c r="K23" s="24">
        <v>38666.67</v>
      </c>
      <c r="L23" s="24">
        <v>132000</v>
      </c>
      <c r="M23" s="24">
        <v>102000</v>
      </c>
      <c r="N23" s="24">
        <v>102000</v>
      </c>
      <c r="O23" s="24">
        <v>92000</v>
      </c>
      <c r="P23" s="16" t="s">
        <v>182</v>
      </c>
    </row>
    <row r="24" spans="1:16" x14ac:dyDescent="0.2">
      <c r="A24" s="1"/>
      <c r="B24" s="1" t="s">
        <v>79</v>
      </c>
      <c r="C24" s="9" t="s">
        <v>37</v>
      </c>
      <c r="D24" s="1" t="s">
        <v>1</v>
      </c>
      <c r="E24" s="1"/>
      <c r="F24" s="1"/>
      <c r="G24" s="4">
        <f>SUM(G25:G28)</f>
        <v>6197333.3399999999</v>
      </c>
      <c r="H24" s="4">
        <f t="shared" ref="H24:O24" si="14">SUM(H25:H28)</f>
        <v>4648000</v>
      </c>
      <c r="I24" s="4">
        <f t="shared" si="14"/>
        <v>1549333.34</v>
      </c>
      <c r="J24" s="4">
        <f t="shared" si="14"/>
        <v>0</v>
      </c>
      <c r="K24" s="4">
        <f t="shared" si="14"/>
        <v>5000</v>
      </c>
      <c r="L24" s="4">
        <f t="shared" si="14"/>
        <v>403333.33299999998</v>
      </c>
      <c r="M24" s="4">
        <f t="shared" si="14"/>
        <v>1672000</v>
      </c>
      <c r="N24" s="4">
        <f t="shared" si="14"/>
        <v>1703333.3399999999</v>
      </c>
      <c r="O24" s="4">
        <f t="shared" si="14"/>
        <v>2413666.676</v>
      </c>
      <c r="P24" s="4"/>
    </row>
    <row r="25" spans="1:16" ht="24" x14ac:dyDescent="0.2">
      <c r="A25" s="15">
        <v>13</v>
      </c>
      <c r="B25" s="15" t="s">
        <v>80</v>
      </c>
      <c r="C25" s="17" t="s">
        <v>38</v>
      </c>
      <c r="D25" s="15" t="s">
        <v>2</v>
      </c>
      <c r="E25" s="15" t="s">
        <v>36</v>
      </c>
      <c r="F25" s="15" t="s">
        <v>10</v>
      </c>
      <c r="G25" s="16">
        <f>+H25+I25</f>
        <v>2410666.67</v>
      </c>
      <c r="H25" s="16">
        <v>1808000</v>
      </c>
      <c r="I25" s="16">
        <f>ROUNDUP(H25/3,2)</f>
        <v>602666.67000000004</v>
      </c>
      <c r="J25" s="16"/>
      <c r="K25" s="16">
        <v>5000</v>
      </c>
      <c r="L25" s="16">
        <v>53333.332999999999</v>
      </c>
      <c r="M25" s="16">
        <v>365333.33</v>
      </c>
      <c r="N25" s="16">
        <v>386666.67</v>
      </c>
      <c r="O25" s="16">
        <v>1600333.3359999999</v>
      </c>
      <c r="P25" s="16" t="s">
        <v>182</v>
      </c>
    </row>
    <row r="26" spans="1:16" ht="24" x14ac:dyDescent="0.2">
      <c r="A26" s="15">
        <v>14</v>
      </c>
      <c r="B26" s="15" t="s">
        <v>81</v>
      </c>
      <c r="C26" s="17" t="s">
        <v>43</v>
      </c>
      <c r="D26" s="15" t="s">
        <v>2</v>
      </c>
      <c r="E26" s="15" t="s">
        <v>36</v>
      </c>
      <c r="F26" s="15" t="s">
        <v>10</v>
      </c>
      <c r="G26" s="16">
        <f>+H26+I26</f>
        <v>2666666.67</v>
      </c>
      <c r="H26" s="16">
        <v>2000000</v>
      </c>
      <c r="I26" s="16">
        <f>ROUNDUP(H26/3,2)</f>
        <v>666666.67000000004</v>
      </c>
      <c r="J26" s="16"/>
      <c r="K26" s="16">
        <v>0</v>
      </c>
      <c r="L26" s="16">
        <v>0</v>
      </c>
      <c r="M26" s="16">
        <v>1066666.67</v>
      </c>
      <c r="N26" s="16">
        <v>1066666.67</v>
      </c>
      <c r="O26" s="16">
        <v>533333.34</v>
      </c>
      <c r="P26" s="16"/>
    </row>
    <row r="27" spans="1:16" ht="48" x14ac:dyDescent="0.2">
      <c r="A27" s="15">
        <v>15</v>
      </c>
      <c r="B27" s="15" t="s">
        <v>82</v>
      </c>
      <c r="C27" s="17" t="s">
        <v>39</v>
      </c>
      <c r="D27" s="15" t="s">
        <v>2</v>
      </c>
      <c r="E27" s="15" t="s">
        <v>36</v>
      </c>
      <c r="F27" s="15" t="s">
        <v>10</v>
      </c>
      <c r="G27" s="16">
        <f>+H27+I27</f>
        <v>720000</v>
      </c>
      <c r="H27" s="16">
        <v>540000</v>
      </c>
      <c r="I27" s="16">
        <f>ROUNDUP(H27/3,2)</f>
        <v>180000</v>
      </c>
      <c r="J27" s="16"/>
      <c r="K27" s="16">
        <v>0</v>
      </c>
      <c r="L27" s="16">
        <v>100000</v>
      </c>
      <c r="M27" s="16">
        <v>190000</v>
      </c>
      <c r="N27" s="16">
        <v>200000</v>
      </c>
      <c r="O27" s="16">
        <v>230000</v>
      </c>
      <c r="P27" s="16" t="s">
        <v>182</v>
      </c>
    </row>
    <row r="28" spans="1:16" ht="24" x14ac:dyDescent="0.2">
      <c r="A28" s="15">
        <v>16</v>
      </c>
      <c r="B28" s="15" t="s">
        <v>83</v>
      </c>
      <c r="C28" s="17" t="s">
        <v>42</v>
      </c>
      <c r="D28" s="15" t="s">
        <v>2</v>
      </c>
      <c r="E28" s="15" t="s">
        <v>35</v>
      </c>
      <c r="F28" s="15" t="s">
        <v>10</v>
      </c>
      <c r="G28" s="16">
        <f>+H28+I28</f>
        <v>400000</v>
      </c>
      <c r="H28" s="16">
        <v>300000</v>
      </c>
      <c r="I28" s="16">
        <f>ROUNDUP(H28/3,2)</f>
        <v>100000</v>
      </c>
      <c r="J28" s="16"/>
      <c r="K28" s="16">
        <v>0</v>
      </c>
      <c r="L28" s="16">
        <v>250000</v>
      </c>
      <c r="M28" s="16">
        <v>50000</v>
      </c>
      <c r="N28" s="16">
        <v>50000</v>
      </c>
      <c r="O28" s="16">
        <v>50000</v>
      </c>
      <c r="P28" s="16"/>
    </row>
    <row r="29" spans="1:16" x14ac:dyDescent="0.2">
      <c r="A29" s="1"/>
      <c r="B29" s="1" t="s">
        <v>84</v>
      </c>
      <c r="C29" s="9" t="s">
        <v>44</v>
      </c>
      <c r="D29" s="1" t="s">
        <v>1</v>
      </c>
      <c r="E29" s="1"/>
      <c r="F29" s="1"/>
      <c r="G29" s="4">
        <f>SUM(G30:G30)</f>
        <v>1486000</v>
      </c>
      <c r="H29" s="4">
        <f t="shared" ref="H29:O29" si="15">SUM(H30:H30)</f>
        <v>1114500</v>
      </c>
      <c r="I29" s="4">
        <f t="shared" si="15"/>
        <v>371500</v>
      </c>
      <c r="J29" s="4">
        <f t="shared" si="15"/>
        <v>0</v>
      </c>
      <c r="K29" s="4">
        <f t="shared" si="15"/>
        <v>0</v>
      </c>
      <c r="L29" s="4">
        <f t="shared" si="15"/>
        <v>286000</v>
      </c>
      <c r="M29" s="4">
        <f t="shared" si="15"/>
        <v>533333.32999999996</v>
      </c>
      <c r="N29" s="4">
        <f t="shared" si="15"/>
        <v>333333.33</v>
      </c>
      <c r="O29" s="4">
        <f t="shared" si="15"/>
        <v>333333.34000000003</v>
      </c>
      <c r="P29" s="4"/>
    </row>
    <row r="30" spans="1:16" ht="60" x14ac:dyDescent="0.2">
      <c r="A30" s="15">
        <v>17</v>
      </c>
      <c r="B30" s="15" t="s">
        <v>85</v>
      </c>
      <c r="C30" s="17" t="s">
        <v>177</v>
      </c>
      <c r="D30" s="15" t="s">
        <v>2</v>
      </c>
      <c r="E30" s="15" t="s">
        <v>36</v>
      </c>
      <c r="F30" s="15" t="s">
        <v>10</v>
      </c>
      <c r="G30" s="16">
        <f>+H30+I30</f>
        <v>1486000</v>
      </c>
      <c r="H30" s="16">
        <v>1114500</v>
      </c>
      <c r="I30" s="16">
        <f>ROUNDUP(H30/3,2)</f>
        <v>371500</v>
      </c>
      <c r="J30" s="16"/>
      <c r="K30" s="16">
        <v>0</v>
      </c>
      <c r="L30" s="16">
        <v>286000</v>
      </c>
      <c r="M30" s="16">
        <v>533333.32999999996</v>
      </c>
      <c r="N30" s="16">
        <v>333333.33</v>
      </c>
      <c r="O30" s="16">
        <v>333333.34000000003</v>
      </c>
      <c r="P30" s="16" t="s">
        <v>184</v>
      </c>
    </row>
    <row r="31" spans="1:16" ht="24" x14ac:dyDescent="0.2">
      <c r="A31" s="1"/>
      <c r="B31" s="1" t="s">
        <v>86</v>
      </c>
      <c r="C31" s="9" t="s">
        <v>45</v>
      </c>
      <c r="D31" s="1" t="s">
        <v>1</v>
      </c>
      <c r="E31" s="1"/>
      <c r="F31" s="1"/>
      <c r="G31" s="4">
        <f>+G32+G33</f>
        <v>1255333.33</v>
      </c>
      <c r="H31" s="4">
        <f t="shared" ref="H31:O31" si="16">+H32+H33</f>
        <v>941500</v>
      </c>
      <c r="I31" s="4">
        <f t="shared" si="16"/>
        <v>313833.33</v>
      </c>
      <c r="J31" s="4">
        <f t="shared" si="16"/>
        <v>0</v>
      </c>
      <c r="K31" s="4">
        <f t="shared" si="16"/>
        <v>3000</v>
      </c>
      <c r="L31" s="4">
        <f t="shared" si="16"/>
        <v>584666.67000000004</v>
      </c>
      <c r="M31" s="4">
        <f t="shared" si="16"/>
        <v>110000</v>
      </c>
      <c r="N31" s="4">
        <f t="shared" si="16"/>
        <v>119000</v>
      </c>
      <c r="O31" s="4">
        <f t="shared" si="16"/>
        <v>438666.67</v>
      </c>
      <c r="P31" s="4"/>
    </row>
    <row r="32" spans="1:16" ht="24" x14ac:dyDescent="0.2">
      <c r="A32" s="15">
        <v>18</v>
      </c>
      <c r="B32" s="15" t="s">
        <v>87</v>
      </c>
      <c r="C32" s="17" t="s">
        <v>46</v>
      </c>
      <c r="D32" s="15" t="s">
        <v>2</v>
      </c>
      <c r="E32" s="15" t="s">
        <v>36</v>
      </c>
      <c r="F32" s="15" t="s">
        <v>10</v>
      </c>
      <c r="G32" s="16">
        <v>1235333.33</v>
      </c>
      <c r="H32" s="16">
        <v>926500</v>
      </c>
      <c r="I32" s="16">
        <v>308833.33</v>
      </c>
      <c r="J32" s="16"/>
      <c r="K32" s="16">
        <v>0</v>
      </c>
      <c r="L32" s="16">
        <v>580666.67000000004</v>
      </c>
      <c r="M32" s="16">
        <v>105000</v>
      </c>
      <c r="N32" s="16">
        <v>115000</v>
      </c>
      <c r="O32" s="16">
        <v>434666.67</v>
      </c>
      <c r="P32" s="16" t="s">
        <v>182</v>
      </c>
    </row>
    <row r="33" spans="1:16" ht="24" x14ac:dyDescent="0.2">
      <c r="A33" s="33">
        <v>19</v>
      </c>
      <c r="B33" s="28" t="s">
        <v>180</v>
      </c>
      <c r="C33" s="43" t="s">
        <v>106</v>
      </c>
      <c r="D33" s="33" t="s">
        <v>2</v>
      </c>
      <c r="E33" s="33" t="s">
        <v>58</v>
      </c>
      <c r="F33" s="33" t="s">
        <v>10</v>
      </c>
      <c r="G33" s="16">
        <v>20000</v>
      </c>
      <c r="H33" s="16">
        <v>15000</v>
      </c>
      <c r="I33" s="16">
        <f>ROUNDUP(H33/3,2)</f>
        <v>5000</v>
      </c>
      <c r="J33" s="23"/>
      <c r="K33" s="23">
        <v>3000</v>
      </c>
      <c r="L33" s="23">
        <v>4000</v>
      </c>
      <c r="M33" s="23">
        <v>5000</v>
      </c>
      <c r="N33" s="23">
        <v>4000</v>
      </c>
      <c r="O33" s="23">
        <v>4000</v>
      </c>
      <c r="P33" s="23"/>
    </row>
    <row r="34" spans="1:16" x14ac:dyDescent="0.2">
      <c r="A34" s="1"/>
      <c r="B34" s="1" t="s">
        <v>88</v>
      </c>
      <c r="C34" s="9" t="s">
        <v>47</v>
      </c>
      <c r="D34" s="1" t="s">
        <v>1</v>
      </c>
      <c r="E34" s="1"/>
      <c r="F34" s="1"/>
      <c r="G34" s="4">
        <f t="shared" ref="G34:O34" si="17">SUM(G35:G35)</f>
        <v>400000</v>
      </c>
      <c r="H34" s="4">
        <f t="shared" si="17"/>
        <v>300000</v>
      </c>
      <c r="I34" s="4">
        <f t="shared" si="17"/>
        <v>100000</v>
      </c>
      <c r="J34" s="4">
        <f t="shared" si="17"/>
        <v>0</v>
      </c>
      <c r="K34" s="4">
        <f t="shared" si="17"/>
        <v>0</v>
      </c>
      <c r="L34" s="4">
        <f t="shared" si="17"/>
        <v>400000</v>
      </c>
      <c r="M34" s="4">
        <f t="shared" si="17"/>
        <v>0</v>
      </c>
      <c r="N34" s="4">
        <f t="shared" si="17"/>
        <v>0</v>
      </c>
      <c r="O34" s="4">
        <f t="shared" si="17"/>
        <v>0</v>
      </c>
      <c r="P34" s="4"/>
    </row>
    <row r="35" spans="1:16" ht="24" x14ac:dyDescent="0.2">
      <c r="A35" s="15">
        <v>20</v>
      </c>
      <c r="B35" s="15" t="s">
        <v>89</v>
      </c>
      <c r="C35" s="17" t="s">
        <v>48</v>
      </c>
      <c r="D35" s="15" t="s">
        <v>2</v>
      </c>
      <c r="E35" s="15" t="s">
        <v>36</v>
      </c>
      <c r="F35" s="15" t="s">
        <v>10</v>
      </c>
      <c r="G35" s="16">
        <f>+H35+I35</f>
        <v>400000</v>
      </c>
      <c r="H35" s="16">
        <v>300000</v>
      </c>
      <c r="I35" s="16">
        <f>ROUNDUP(H35/3,2)</f>
        <v>100000</v>
      </c>
      <c r="J35" s="16"/>
      <c r="K35" s="16">
        <v>0</v>
      </c>
      <c r="L35" s="16">
        <v>400000</v>
      </c>
      <c r="M35" s="16">
        <v>0</v>
      </c>
      <c r="N35" s="16">
        <v>0</v>
      </c>
      <c r="O35" s="16">
        <v>0</v>
      </c>
      <c r="P35" s="16"/>
    </row>
    <row r="36" spans="1:16" ht="24" x14ac:dyDescent="0.2">
      <c r="A36" s="1"/>
      <c r="B36" s="1" t="s">
        <v>90</v>
      </c>
      <c r="C36" s="9" t="s">
        <v>49</v>
      </c>
      <c r="D36" s="1" t="s">
        <v>1</v>
      </c>
      <c r="E36" s="1"/>
      <c r="F36" s="1"/>
      <c r="G36" s="4">
        <f t="shared" ref="G36:O36" si="18">SUM(G37:G37)</f>
        <v>133333.34</v>
      </c>
      <c r="H36" s="4">
        <f t="shared" si="18"/>
        <v>100000</v>
      </c>
      <c r="I36" s="4">
        <f t="shared" si="18"/>
        <v>33333.340000000004</v>
      </c>
      <c r="J36" s="4">
        <f t="shared" si="18"/>
        <v>0</v>
      </c>
      <c r="K36" s="4">
        <f t="shared" si="18"/>
        <v>0</v>
      </c>
      <c r="L36" s="4">
        <f t="shared" si="18"/>
        <v>26666.67</v>
      </c>
      <c r="M36" s="4">
        <f t="shared" si="18"/>
        <v>26666.67</v>
      </c>
      <c r="N36" s="4">
        <f t="shared" si="18"/>
        <v>26666.67</v>
      </c>
      <c r="O36" s="4">
        <f t="shared" si="18"/>
        <v>53333.33</v>
      </c>
      <c r="P36" s="4"/>
    </row>
    <row r="37" spans="1:16" ht="24" x14ac:dyDescent="0.2">
      <c r="A37" s="15">
        <v>21</v>
      </c>
      <c r="B37" s="15" t="s">
        <v>91</v>
      </c>
      <c r="C37" s="17" t="s">
        <v>50</v>
      </c>
      <c r="D37" s="15" t="s">
        <v>2</v>
      </c>
      <c r="E37" s="15" t="s">
        <v>36</v>
      </c>
      <c r="F37" s="15" t="s">
        <v>10</v>
      </c>
      <c r="G37" s="16">
        <f>+H37+I37</f>
        <v>133333.34</v>
      </c>
      <c r="H37" s="16">
        <v>100000</v>
      </c>
      <c r="I37" s="16">
        <f>ROUNDUP(H37/3,2)</f>
        <v>33333.340000000004</v>
      </c>
      <c r="J37" s="16"/>
      <c r="K37" s="16">
        <v>0</v>
      </c>
      <c r="L37" s="16">
        <v>26666.67</v>
      </c>
      <c r="M37" s="16">
        <v>26666.67</v>
      </c>
      <c r="N37" s="16">
        <v>26666.67</v>
      </c>
      <c r="O37" s="16">
        <v>53333.33</v>
      </c>
      <c r="P37" s="16" t="s">
        <v>182</v>
      </c>
    </row>
    <row r="38" spans="1:16" ht="24" x14ac:dyDescent="0.2">
      <c r="A38" s="30"/>
      <c r="B38" s="30" t="s">
        <v>92</v>
      </c>
      <c r="C38" s="31" t="s">
        <v>16</v>
      </c>
      <c r="D38" s="30" t="s">
        <v>15</v>
      </c>
      <c r="E38" s="30"/>
      <c r="F38" s="30"/>
      <c r="G38" s="32">
        <f>+G39+G41+G44</f>
        <v>8807777.8000000007</v>
      </c>
      <c r="H38" s="32">
        <f t="shared" ref="H38:O38" si="19">+H39+H41+H44</f>
        <v>7927000</v>
      </c>
      <c r="I38" s="32">
        <f t="shared" si="19"/>
        <v>880777.8</v>
      </c>
      <c r="J38" s="32">
        <f t="shared" si="19"/>
        <v>0</v>
      </c>
      <c r="K38" s="32">
        <f t="shared" si="19"/>
        <v>222222.22</v>
      </c>
      <c r="L38" s="32">
        <f t="shared" si="19"/>
        <v>1508888.9100000001</v>
      </c>
      <c r="M38" s="32">
        <f t="shared" si="19"/>
        <v>1942222.2400000002</v>
      </c>
      <c r="N38" s="32">
        <f t="shared" si="19"/>
        <v>2275555.56</v>
      </c>
      <c r="O38" s="32">
        <f t="shared" si="19"/>
        <v>2858888.87</v>
      </c>
      <c r="P38" s="32"/>
    </row>
    <row r="39" spans="1:16" ht="24" x14ac:dyDescent="0.2">
      <c r="A39" s="2"/>
      <c r="B39" s="2" t="s">
        <v>93</v>
      </c>
      <c r="C39" s="9" t="s">
        <v>23</v>
      </c>
      <c r="D39" s="2" t="s">
        <v>1</v>
      </c>
      <c r="E39" s="2"/>
      <c r="F39" s="2"/>
      <c r="G39" s="5">
        <f>+G40</f>
        <v>888888.89</v>
      </c>
      <c r="H39" s="5">
        <f t="shared" ref="H39:O44" si="20">+H40</f>
        <v>800000</v>
      </c>
      <c r="I39" s="5">
        <f t="shared" si="20"/>
        <v>88888.89</v>
      </c>
      <c r="J39" s="5">
        <f t="shared" si="20"/>
        <v>0</v>
      </c>
      <c r="K39" s="5">
        <f t="shared" si="20"/>
        <v>0</v>
      </c>
      <c r="L39" s="5">
        <f t="shared" si="20"/>
        <v>0</v>
      </c>
      <c r="M39" s="5">
        <f t="shared" si="20"/>
        <v>111111.12</v>
      </c>
      <c r="N39" s="5">
        <f t="shared" si="20"/>
        <v>333333.33</v>
      </c>
      <c r="O39" s="5">
        <f t="shared" si="20"/>
        <v>444444.44</v>
      </c>
      <c r="P39" s="5"/>
    </row>
    <row r="40" spans="1:16" ht="24" x14ac:dyDescent="0.2">
      <c r="A40" s="15">
        <v>22</v>
      </c>
      <c r="B40" s="15" t="s">
        <v>107</v>
      </c>
      <c r="C40" s="17" t="s">
        <v>55</v>
      </c>
      <c r="D40" s="15" t="s">
        <v>2</v>
      </c>
      <c r="E40" s="15" t="s">
        <v>53</v>
      </c>
      <c r="F40" s="15" t="s">
        <v>10</v>
      </c>
      <c r="G40" s="16">
        <f t="shared" ref="G40" si="21">+H40+I40</f>
        <v>888888.89</v>
      </c>
      <c r="H40" s="16">
        <v>800000</v>
      </c>
      <c r="I40" s="16">
        <f>ROUNDUP(H40/9,2)</f>
        <v>88888.89</v>
      </c>
      <c r="J40" s="16"/>
      <c r="K40" s="16">
        <v>0</v>
      </c>
      <c r="L40" s="16">
        <v>0</v>
      </c>
      <c r="M40" s="16">
        <v>111111.12</v>
      </c>
      <c r="N40" s="16">
        <v>333333.33</v>
      </c>
      <c r="O40" s="16">
        <v>444444.44</v>
      </c>
      <c r="P40" s="16" t="s">
        <v>182</v>
      </c>
    </row>
    <row r="41" spans="1:16" ht="24" x14ac:dyDescent="0.2">
      <c r="A41" s="2"/>
      <c r="B41" s="2" t="s">
        <v>94</v>
      </c>
      <c r="C41" s="10" t="s">
        <v>51</v>
      </c>
      <c r="D41" s="2" t="s">
        <v>1</v>
      </c>
      <c r="E41" s="2"/>
      <c r="F41" s="2"/>
      <c r="G41" s="5">
        <f>+G42+G43</f>
        <v>4777777.79</v>
      </c>
      <c r="H41" s="5">
        <f t="shared" ref="H41:O41" si="22">+H42+H43</f>
        <v>4300000</v>
      </c>
      <c r="I41" s="5">
        <f t="shared" si="22"/>
        <v>477777.79000000004</v>
      </c>
      <c r="J41" s="5">
        <f t="shared" si="22"/>
        <v>0</v>
      </c>
      <c r="K41" s="5">
        <f t="shared" si="22"/>
        <v>222222.22</v>
      </c>
      <c r="L41" s="5">
        <f t="shared" si="22"/>
        <v>555555.56000000006</v>
      </c>
      <c r="M41" s="5">
        <f t="shared" si="22"/>
        <v>1111111.1200000001</v>
      </c>
      <c r="N41" s="5">
        <f t="shared" si="22"/>
        <v>1222222.23</v>
      </c>
      <c r="O41" s="5">
        <f t="shared" si="22"/>
        <v>1666666.6600000001</v>
      </c>
      <c r="P41" s="5"/>
    </row>
    <row r="42" spans="1:16" ht="24" x14ac:dyDescent="0.2">
      <c r="A42" s="15">
        <v>23</v>
      </c>
      <c r="B42" s="15" t="s">
        <v>95</v>
      </c>
      <c r="C42" s="17" t="s">
        <v>52</v>
      </c>
      <c r="D42" s="15" t="s">
        <v>2</v>
      </c>
      <c r="E42" s="15" t="s">
        <v>53</v>
      </c>
      <c r="F42" s="15" t="s">
        <v>10</v>
      </c>
      <c r="G42" s="16">
        <f t="shared" ref="G42:G43" si="23">+H42+I42</f>
        <v>2444444.4500000002</v>
      </c>
      <c r="H42" s="16">
        <v>2200000</v>
      </c>
      <c r="I42" s="16">
        <f>ROUNDUP(H42/9,2)</f>
        <v>244444.45</v>
      </c>
      <c r="J42" s="16"/>
      <c r="K42" s="16">
        <v>222222.22</v>
      </c>
      <c r="L42" s="16">
        <v>555555.56000000006</v>
      </c>
      <c r="M42" s="16">
        <v>555555.56000000006</v>
      </c>
      <c r="N42" s="16">
        <v>555555.56000000006</v>
      </c>
      <c r="O42" s="16">
        <v>555555.55000000005</v>
      </c>
      <c r="P42" s="16"/>
    </row>
    <row r="43" spans="1:16" ht="48" x14ac:dyDescent="0.2">
      <c r="A43" s="15">
        <v>24</v>
      </c>
      <c r="B43" s="15" t="s">
        <v>96</v>
      </c>
      <c r="C43" s="44" t="s">
        <v>54</v>
      </c>
      <c r="D43" s="15" t="s">
        <v>2</v>
      </c>
      <c r="E43" s="15" t="s">
        <v>53</v>
      </c>
      <c r="F43" s="15" t="s">
        <v>10</v>
      </c>
      <c r="G43" s="16">
        <f t="shared" si="23"/>
        <v>2333333.34</v>
      </c>
      <c r="H43" s="16">
        <v>2100000</v>
      </c>
      <c r="I43" s="16">
        <f>ROUNDUP(H43/9,2)</f>
        <v>233333.34</v>
      </c>
      <c r="J43" s="16"/>
      <c r="K43" s="16">
        <v>0</v>
      </c>
      <c r="L43" s="16">
        <v>0</v>
      </c>
      <c r="M43" s="16">
        <v>555555.56000000006</v>
      </c>
      <c r="N43" s="16">
        <v>666666.67000000004</v>
      </c>
      <c r="O43" s="16">
        <v>1111111.1100000001</v>
      </c>
      <c r="P43" s="16" t="s">
        <v>182</v>
      </c>
    </row>
    <row r="44" spans="1:16" ht="24" x14ac:dyDescent="0.2">
      <c r="A44" s="2"/>
      <c r="B44" s="2" t="s">
        <v>97</v>
      </c>
      <c r="C44" s="10" t="s">
        <v>49</v>
      </c>
      <c r="D44" s="2" t="s">
        <v>1</v>
      </c>
      <c r="E44" s="2"/>
      <c r="F44" s="2"/>
      <c r="G44" s="5">
        <f>+G45</f>
        <v>3141111.12</v>
      </c>
      <c r="H44" s="5">
        <f t="shared" si="20"/>
        <v>2827000</v>
      </c>
      <c r="I44" s="5">
        <f t="shared" si="20"/>
        <v>314111.12</v>
      </c>
      <c r="J44" s="5">
        <f t="shared" si="20"/>
        <v>0</v>
      </c>
      <c r="K44" s="5">
        <f t="shared" si="20"/>
        <v>0</v>
      </c>
      <c r="L44" s="5">
        <f t="shared" si="20"/>
        <v>953333.35</v>
      </c>
      <c r="M44" s="5">
        <f t="shared" si="20"/>
        <v>720000</v>
      </c>
      <c r="N44" s="5">
        <f t="shared" si="20"/>
        <v>720000</v>
      </c>
      <c r="O44" s="5">
        <f t="shared" si="20"/>
        <v>747777.77</v>
      </c>
      <c r="P44" s="5"/>
    </row>
    <row r="45" spans="1:16" ht="36" x14ac:dyDescent="0.2">
      <c r="A45" s="15">
        <v>25</v>
      </c>
      <c r="B45" s="15" t="s">
        <v>98</v>
      </c>
      <c r="C45" s="17" t="s">
        <v>56</v>
      </c>
      <c r="D45" s="15" t="s">
        <v>2</v>
      </c>
      <c r="E45" s="15" t="s">
        <v>36</v>
      </c>
      <c r="F45" s="15" t="s">
        <v>10</v>
      </c>
      <c r="G45" s="16">
        <f t="shared" ref="G45" si="24">+H45+I45</f>
        <v>3141111.12</v>
      </c>
      <c r="H45" s="16">
        <v>2827000</v>
      </c>
      <c r="I45" s="16">
        <f>ROUNDUP(H45/9,2)</f>
        <v>314111.12</v>
      </c>
      <c r="J45" s="16"/>
      <c r="K45" s="16">
        <v>0</v>
      </c>
      <c r="L45" s="16">
        <v>953333.35</v>
      </c>
      <c r="M45" s="16">
        <v>720000</v>
      </c>
      <c r="N45" s="16">
        <v>720000</v>
      </c>
      <c r="O45" s="16">
        <v>747777.77</v>
      </c>
      <c r="P45" s="16" t="s">
        <v>182</v>
      </c>
    </row>
    <row r="46" spans="1:16" ht="24" x14ac:dyDescent="0.2">
      <c r="A46" s="30"/>
      <c r="B46" s="30" t="s">
        <v>99</v>
      </c>
      <c r="C46" s="31" t="s">
        <v>115</v>
      </c>
      <c r="D46" s="30" t="s">
        <v>15</v>
      </c>
      <c r="E46" s="30"/>
      <c r="F46" s="30"/>
      <c r="G46" s="32">
        <f t="shared" ref="G46:O46" si="25">+G47+G53</f>
        <v>6688640</v>
      </c>
      <c r="H46" s="32">
        <f t="shared" si="25"/>
        <v>6688640</v>
      </c>
      <c r="I46" s="32">
        <f t="shared" si="25"/>
        <v>0</v>
      </c>
      <c r="J46" s="32">
        <f t="shared" si="25"/>
        <v>0</v>
      </c>
      <c r="K46" s="32">
        <f t="shared" si="25"/>
        <v>677326</v>
      </c>
      <c r="L46" s="32">
        <f t="shared" si="25"/>
        <v>1293962</v>
      </c>
      <c r="M46" s="32">
        <f t="shared" si="25"/>
        <v>1442295.34</v>
      </c>
      <c r="N46" s="32">
        <f t="shared" si="25"/>
        <v>1442295.33</v>
      </c>
      <c r="O46" s="32">
        <f t="shared" si="25"/>
        <v>1832761.33</v>
      </c>
      <c r="P46" s="32"/>
    </row>
    <row r="47" spans="1:16" ht="24" x14ac:dyDescent="0.2">
      <c r="A47" s="1"/>
      <c r="B47" s="1" t="s">
        <v>100</v>
      </c>
      <c r="C47" s="9" t="s">
        <v>57</v>
      </c>
      <c r="D47" s="1" t="s">
        <v>1</v>
      </c>
      <c r="E47" s="1"/>
      <c r="F47" s="1"/>
      <c r="G47" s="4">
        <f>+G48+G49+G50+G51+G52</f>
        <v>6188640</v>
      </c>
      <c r="H47" s="4">
        <f t="shared" ref="H47:O47" si="26">+H48+H49+H50+H51+H52</f>
        <v>6188640</v>
      </c>
      <c r="I47" s="4">
        <f t="shared" si="26"/>
        <v>0</v>
      </c>
      <c r="J47" s="4">
        <f t="shared" si="26"/>
        <v>0</v>
      </c>
      <c r="K47" s="4">
        <f t="shared" si="26"/>
        <v>677326</v>
      </c>
      <c r="L47" s="4">
        <f t="shared" si="26"/>
        <v>1293962</v>
      </c>
      <c r="M47" s="4">
        <f t="shared" si="26"/>
        <v>1342295.34</v>
      </c>
      <c r="N47" s="4">
        <f t="shared" si="26"/>
        <v>1342295.33</v>
      </c>
      <c r="O47" s="4">
        <f t="shared" si="26"/>
        <v>1532761.33</v>
      </c>
      <c r="P47" s="4"/>
    </row>
    <row r="48" spans="1:16" ht="36" x14ac:dyDescent="0.2">
      <c r="A48" s="33">
        <v>26</v>
      </c>
      <c r="B48" s="33" t="s">
        <v>101</v>
      </c>
      <c r="C48" s="34" t="s">
        <v>60</v>
      </c>
      <c r="D48" s="33" t="s">
        <v>2</v>
      </c>
      <c r="E48" s="15" t="s">
        <v>36</v>
      </c>
      <c r="F48" s="33" t="s">
        <v>10</v>
      </c>
      <c r="G48" s="16">
        <f t="shared" ref="G48:G52" si="27">+H48+I48</f>
        <v>100000</v>
      </c>
      <c r="H48" s="14">
        <v>100000</v>
      </c>
      <c r="I48" s="14">
        <v>0</v>
      </c>
      <c r="J48" s="23"/>
      <c r="K48" s="23">
        <v>0</v>
      </c>
      <c r="L48" s="23">
        <v>0</v>
      </c>
      <c r="M48" s="23">
        <v>33333.339999999997</v>
      </c>
      <c r="N48" s="23">
        <v>33333.33</v>
      </c>
      <c r="O48" s="23">
        <v>33333.33</v>
      </c>
      <c r="P48" s="23"/>
    </row>
    <row r="49" spans="1:16" ht="36" x14ac:dyDescent="0.2">
      <c r="A49" s="33">
        <v>27</v>
      </c>
      <c r="B49" s="33" t="s">
        <v>102</v>
      </c>
      <c r="C49" s="43" t="s">
        <v>104</v>
      </c>
      <c r="D49" s="33" t="s">
        <v>2</v>
      </c>
      <c r="E49" s="15" t="s">
        <v>36</v>
      </c>
      <c r="F49" s="33" t="s">
        <v>10</v>
      </c>
      <c r="G49" s="16">
        <f t="shared" si="27"/>
        <v>563640</v>
      </c>
      <c r="H49" s="14">
        <v>563640</v>
      </c>
      <c r="I49" s="14">
        <v>0</v>
      </c>
      <c r="J49" s="23"/>
      <c r="K49" s="23">
        <v>17326</v>
      </c>
      <c r="L49" s="23">
        <v>103962</v>
      </c>
      <c r="M49" s="23">
        <v>103962</v>
      </c>
      <c r="N49" s="23">
        <v>103962</v>
      </c>
      <c r="O49" s="23">
        <v>234428</v>
      </c>
      <c r="P49" s="16" t="s">
        <v>182</v>
      </c>
    </row>
    <row r="50" spans="1:16" ht="24" x14ac:dyDescent="0.2">
      <c r="A50" s="33">
        <v>28</v>
      </c>
      <c r="B50" s="33" t="s">
        <v>103</v>
      </c>
      <c r="C50" s="34" t="s">
        <v>105</v>
      </c>
      <c r="D50" s="33" t="s">
        <v>2</v>
      </c>
      <c r="E50" s="15" t="s">
        <v>36</v>
      </c>
      <c r="F50" s="33" t="s">
        <v>10</v>
      </c>
      <c r="G50" s="16">
        <f t="shared" si="27"/>
        <v>440000</v>
      </c>
      <c r="H50" s="14">
        <v>440000</v>
      </c>
      <c r="I50" s="14">
        <v>0</v>
      </c>
      <c r="J50" s="23"/>
      <c r="K50" s="23">
        <v>0</v>
      </c>
      <c r="L50" s="23">
        <v>80000</v>
      </c>
      <c r="M50" s="23">
        <v>100000</v>
      </c>
      <c r="N50" s="23">
        <v>100000</v>
      </c>
      <c r="O50" s="23">
        <v>160000</v>
      </c>
      <c r="P50" s="16" t="s">
        <v>182</v>
      </c>
    </row>
    <row r="51" spans="1:16" ht="72" x14ac:dyDescent="0.2">
      <c r="A51" s="33">
        <v>29</v>
      </c>
      <c r="B51" s="28" t="s">
        <v>179</v>
      </c>
      <c r="C51" s="34" t="s">
        <v>172</v>
      </c>
      <c r="D51" s="33" t="s">
        <v>2</v>
      </c>
      <c r="E51" s="33" t="s">
        <v>108</v>
      </c>
      <c r="F51" s="33" t="s">
        <v>10</v>
      </c>
      <c r="G51" s="16">
        <f t="shared" si="27"/>
        <v>35000</v>
      </c>
      <c r="H51" s="14">
        <v>35000</v>
      </c>
      <c r="I51" s="14">
        <v>0</v>
      </c>
      <c r="J51" s="23"/>
      <c r="K51" s="23">
        <v>10000</v>
      </c>
      <c r="L51" s="23">
        <v>10000</v>
      </c>
      <c r="M51" s="23">
        <v>5000</v>
      </c>
      <c r="N51" s="23">
        <v>5000</v>
      </c>
      <c r="O51" s="23">
        <v>5000</v>
      </c>
      <c r="P51" s="23"/>
    </row>
    <row r="52" spans="1:16" ht="24" x14ac:dyDescent="0.2">
      <c r="A52" s="33">
        <v>30</v>
      </c>
      <c r="B52" s="28" t="s">
        <v>181</v>
      </c>
      <c r="C52" s="34" t="s">
        <v>59</v>
      </c>
      <c r="D52" s="33" t="s">
        <v>2</v>
      </c>
      <c r="E52" s="15" t="s">
        <v>53</v>
      </c>
      <c r="F52" s="33" t="s">
        <v>10</v>
      </c>
      <c r="G52" s="16">
        <f t="shared" si="27"/>
        <v>5050000</v>
      </c>
      <c r="H52" s="14">
        <v>5050000</v>
      </c>
      <c r="I52" s="14">
        <v>0</v>
      </c>
      <c r="J52" s="23"/>
      <c r="K52" s="23">
        <v>650000</v>
      </c>
      <c r="L52" s="23">
        <v>1100000</v>
      </c>
      <c r="M52" s="23">
        <v>1100000</v>
      </c>
      <c r="N52" s="23">
        <v>1100000</v>
      </c>
      <c r="O52" s="23">
        <v>1100000</v>
      </c>
      <c r="P52" s="23"/>
    </row>
    <row r="53" spans="1:16" ht="36" x14ac:dyDescent="0.2">
      <c r="A53" s="1"/>
      <c r="B53" s="1" t="s">
        <v>110</v>
      </c>
      <c r="C53" s="9" t="s">
        <v>109</v>
      </c>
      <c r="D53" s="1" t="s">
        <v>1</v>
      </c>
      <c r="E53" s="1"/>
      <c r="F53" s="1"/>
      <c r="G53" s="4">
        <f>+G54+G55</f>
        <v>500000</v>
      </c>
      <c r="H53" s="4">
        <f t="shared" ref="H53:O53" si="28">+H54+H55</f>
        <v>500000</v>
      </c>
      <c r="I53" s="4">
        <f t="shared" si="28"/>
        <v>0</v>
      </c>
      <c r="J53" s="4">
        <f t="shared" si="28"/>
        <v>0</v>
      </c>
      <c r="K53" s="4">
        <f t="shared" si="28"/>
        <v>0</v>
      </c>
      <c r="L53" s="4">
        <f t="shared" si="28"/>
        <v>0</v>
      </c>
      <c r="M53" s="4">
        <f t="shared" si="28"/>
        <v>100000</v>
      </c>
      <c r="N53" s="4">
        <f t="shared" si="28"/>
        <v>100000</v>
      </c>
      <c r="O53" s="4">
        <f t="shared" si="28"/>
        <v>300000</v>
      </c>
      <c r="P53" s="4"/>
    </row>
    <row r="54" spans="1:16" ht="24" x14ac:dyDescent="0.2">
      <c r="A54" s="15">
        <v>31</v>
      </c>
      <c r="B54" s="15" t="s">
        <v>111</v>
      </c>
      <c r="C54" s="17" t="s">
        <v>113</v>
      </c>
      <c r="D54" s="15" t="s">
        <v>2</v>
      </c>
      <c r="E54" s="15" t="s">
        <v>36</v>
      </c>
      <c r="F54" s="15" t="s">
        <v>10</v>
      </c>
      <c r="G54" s="16">
        <f t="shared" ref="G54:G55" si="29">+H54+I54</f>
        <v>0</v>
      </c>
      <c r="H54" s="16">
        <v>0</v>
      </c>
      <c r="I54" s="16">
        <v>0</v>
      </c>
      <c r="J54" s="16"/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/>
    </row>
    <row r="55" spans="1:16" ht="48" x14ac:dyDescent="0.2">
      <c r="A55" s="15">
        <v>32</v>
      </c>
      <c r="B55" s="15" t="s">
        <v>112</v>
      </c>
      <c r="C55" s="17" t="s">
        <v>114</v>
      </c>
      <c r="D55" s="15" t="s">
        <v>2</v>
      </c>
      <c r="E55" s="15" t="s">
        <v>36</v>
      </c>
      <c r="F55" s="15" t="s">
        <v>10</v>
      </c>
      <c r="G55" s="16">
        <f t="shared" si="29"/>
        <v>500000</v>
      </c>
      <c r="H55" s="16">
        <v>500000</v>
      </c>
      <c r="I55" s="16">
        <v>0</v>
      </c>
      <c r="J55" s="16"/>
      <c r="K55" s="16">
        <v>0</v>
      </c>
      <c r="L55" s="42">
        <v>0</v>
      </c>
      <c r="M55" s="42">
        <v>100000</v>
      </c>
      <c r="N55" s="42">
        <v>100000</v>
      </c>
      <c r="O55" s="42">
        <v>300000</v>
      </c>
      <c r="P55" s="42"/>
    </row>
    <row r="56" spans="1:16" ht="24" x14ac:dyDescent="0.2">
      <c r="A56" s="30"/>
      <c r="B56" s="30" t="s">
        <v>164</v>
      </c>
      <c r="C56" s="31" t="s">
        <v>170</v>
      </c>
      <c r="D56" s="30" t="s">
        <v>15</v>
      </c>
      <c r="E56" s="30"/>
      <c r="F56" s="30"/>
      <c r="G56" s="32">
        <f>+G57</f>
        <v>976250</v>
      </c>
      <c r="H56" s="32">
        <f t="shared" ref="H56:O56" si="30">+H57</f>
        <v>976250</v>
      </c>
      <c r="I56" s="32">
        <f t="shared" si="30"/>
        <v>0</v>
      </c>
      <c r="J56" s="32">
        <f t="shared" si="30"/>
        <v>0</v>
      </c>
      <c r="K56" s="32">
        <f t="shared" si="30"/>
        <v>50000</v>
      </c>
      <c r="L56" s="32">
        <f t="shared" si="30"/>
        <v>172500</v>
      </c>
      <c r="M56" s="32">
        <f t="shared" si="30"/>
        <v>196125</v>
      </c>
      <c r="N56" s="32">
        <f t="shared" si="30"/>
        <v>219750</v>
      </c>
      <c r="O56" s="32">
        <f t="shared" si="30"/>
        <v>337875</v>
      </c>
      <c r="P56" s="32"/>
    </row>
    <row r="57" spans="1:16" ht="24" x14ac:dyDescent="0.2">
      <c r="A57" s="1"/>
      <c r="B57" s="1" t="s">
        <v>166</v>
      </c>
      <c r="C57" s="11" t="s">
        <v>116</v>
      </c>
      <c r="D57" s="1" t="s">
        <v>1</v>
      </c>
      <c r="E57" s="1"/>
      <c r="F57" s="1"/>
      <c r="G57" s="4">
        <f>+G58+G59</f>
        <v>976250</v>
      </c>
      <c r="H57" s="4">
        <f t="shared" ref="H57:O57" si="31">+H58+H59</f>
        <v>976250</v>
      </c>
      <c r="I57" s="4">
        <f t="shared" si="31"/>
        <v>0</v>
      </c>
      <c r="J57" s="4">
        <f t="shared" si="31"/>
        <v>0</v>
      </c>
      <c r="K57" s="4">
        <f t="shared" si="31"/>
        <v>50000</v>
      </c>
      <c r="L57" s="4">
        <f t="shared" si="31"/>
        <v>172500</v>
      </c>
      <c r="M57" s="4">
        <f t="shared" si="31"/>
        <v>196125</v>
      </c>
      <c r="N57" s="4">
        <f t="shared" si="31"/>
        <v>219750</v>
      </c>
      <c r="O57" s="4">
        <f t="shared" si="31"/>
        <v>337875</v>
      </c>
      <c r="P57" s="4"/>
    </row>
    <row r="58" spans="1:16" ht="24" x14ac:dyDescent="0.2">
      <c r="A58" s="15">
        <v>33</v>
      </c>
      <c r="B58" s="15" t="s">
        <v>167</v>
      </c>
      <c r="C58" s="39" t="s">
        <v>176</v>
      </c>
      <c r="D58" s="15" t="s">
        <v>2</v>
      </c>
      <c r="E58" s="15" t="s">
        <v>36</v>
      </c>
      <c r="F58" s="15" t="s">
        <v>10</v>
      </c>
      <c r="G58" s="16">
        <v>236250</v>
      </c>
      <c r="H58" s="16">
        <v>236250</v>
      </c>
      <c r="I58" s="16">
        <v>0</v>
      </c>
      <c r="J58" s="16"/>
      <c r="K58" s="16">
        <v>0</v>
      </c>
      <c r="L58" s="16">
        <v>0</v>
      </c>
      <c r="M58" s="16">
        <v>23625</v>
      </c>
      <c r="N58" s="16">
        <v>47250</v>
      </c>
      <c r="O58" s="16">
        <v>165375</v>
      </c>
      <c r="P58" s="16" t="s">
        <v>182</v>
      </c>
    </row>
    <row r="59" spans="1:16" ht="24" x14ac:dyDescent="0.2">
      <c r="A59" s="28">
        <v>34</v>
      </c>
      <c r="B59" s="28" t="s">
        <v>173</v>
      </c>
      <c r="C59" s="45" t="s">
        <v>174</v>
      </c>
      <c r="D59" s="28" t="s">
        <v>2</v>
      </c>
      <c r="E59" s="15" t="s">
        <v>58</v>
      </c>
      <c r="F59" s="28" t="s">
        <v>10</v>
      </c>
      <c r="G59" s="16">
        <v>740000</v>
      </c>
      <c r="H59" s="16">
        <v>740000</v>
      </c>
      <c r="I59" s="16">
        <v>0</v>
      </c>
      <c r="J59" s="23"/>
      <c r="K59" s="23">
        <v>50000</v>
      </c>
      <c r="L59" s="23">
        <v>172500</v>
      </c>
      <c r="M59" s="23">
        <v>172500</v>
      </c>
      <c r="N59" s="23">
        <v>172500</v>
      </c>
      <c r="O59" s="23">
        <v>172500</v>
      </c>
      <c r="P59" s="23"/>
    </row>
    <row r="60" spans="1:16" ht="24" x14ac:dyDescent="0.2">
      <c r="A60" s="30"/>
      <c r="B60" s="30" t="s">
        <v>165</v>
      </c>
      <c r="C60" s="31" t="s">
        <v>171</v>
      </c>
      <c r="D60" s="30" t="s">
        <v>15</v>
      </c>
      <c r="E60" s="30"/>
      <c r="F60" s="30"/>
      <c r="G60" s="32">
        <f>+G61</f>
        <v>0</v>
      </c>
      <c r="H60" s="32">
        <f t="shared" ref="H60:O60" si="32">+H61</f>
        <v>0</v>
      </c>
      <c r="I60" s="32">
        <f t="shared" si="32"/>
        <v>0</v>
      </c>
      <c r="J60" s="32">
        <f t="shared" si="32"/>
        <v>0</v>
      </c>
      <c r="K60" s="32">
        <f t="shared" si="32"/>
        <v>0</v>
      </c>
      <c r="L60" s="32">
        <f t="shared" si="32"/>
        <v>0</v>
      </c>
      <c r="M60" s="32">
        <f t="shared" si="32"/>
        <v>0</v>
      </c>
      <c r="N60" s="32">
        <f t="shared" si="32"/>
        <v>0</v>
      </c>
      <c r="O60" s="32">
        <f t="shared" si="32"/>
        <v>0</v>
      </c>
      <c r="P60" s="32"/>
    </row>
    <row r="61" spans="1:16" ht="24" x14ac:dyDescent="0.2">
      <c r="A61" s="1"/>
      <c r="B61" s="1" t="s">
        <v>168</v>
      </c>
      <c r="C61" s="11" t="s">
        <v>117</v>
      </c>
      <c r="D61" s="1" t="s">
        <v>1</v>
      </c>
      <c r="E61" s="1"/>
      <c r="F61" s="1"/>
      <c r="G61" s="4">
        <f>+G62</f>
        <v>0</v>
      </c>
      <c r="H61" s="4">
        <f t="shared" ref="H61:O61" si="33">+H62</f>
        <v>0</v>
      </c>
      <c r="I61" s="4">
        <f t="shared" si="33"/>
        <v>0</v>
      </c>
      <c r="J61" s="4">
        <f t="shared" si="33"/>
        <v>0</v>
      </c>
      <c r="K61" s="4">
        <f t="shared" si="33"/>
        <v>0</v>
      </c>
      <c r="L61" s="4">
        <f t="shared" si="33"/>
        <v>0</v>
      </c>
      <c r="M61" s="4">
        <f t="shared" si="33"/>
        <v>0</v>
      </c>
      <c r="N61" s="4">
        <f t="shared" si="33"/>
        <v>0</v>
      </c>
      <c r="O61" s="4">
        <f t="shared" si="33"/>
        <v>0</v>
      </c>
      <c r="P61" s="41"/>
    </row>
    <row r="62" spans="1:16" ht="24" x14ac:dyDescent="0.2">
      <c r="A62" s="12">
        <v>35</v>
      </c>
      <c r="B62" s="12" t="s">
        <v>169</v>
      </c>
      <c r="C62" s="40" t="s">
        <v>46</v>
      </c>
      <c r="D62" s="12" t="s">
        <v>2</v>
      </c>
      <c r="E62" s="15" t="s">
        <v>36</v>
      </c>
      <c r="F62" s="12" t="s">
        <v>10</v>
      </c>
      <c r="G62" s="16">
        <v>0</v>
      </c>
      <c r="H62" s="16">
        <v>0</v>
      </c>
      <c r="I62" s="16">
        <v>0</v>
      </c>
      <c r="J62" s="14"/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/>
    </row>
    <row r="63" spans="1:16" ht="24" x14ac:dyDescent="0.2">
      <c r="A63" s="6"/>
      <c r="B63" s="6" t="s">
        <v>119</v>
      </c>
      <c r="C63" s="8" t="s">
        <v>120</v>
      </c>
      <c r="D63" s="6" t="s">
        <v>0</v>
      </c>
      <c r="E63" s="6"/>
      <c r="F63" s="6"/>
      <c r="G63" s="7">
        <f t="shared" ref="G63:O63" si="34">+G64+G80</f>
        <v>13123700.035249999</v>
      </c>
      <c r="H63" s="7">
        <f t="shared" si="34"/>
        <v>10896499.99525</v>
      </c>
      <c r="I63" s="7">
        <f t="shared" si="34"/>
        <v>2227200.04</v>
      </c>
      <c r="J63" s="7">
        <f t="shared" si="34"/>
        <v>0</v>
      </c>
      <c r="K63" s="7">
        <f t="shared" si="34"/>
        <v>2088211.67</v>
      </c>
      <c r="L63" s="7">
        <f t="shared" si="34"/>
        <v>2923799</v>
      </c>
      <c r="M63" s="7">
        <f t="shared" si="34"/>
        <v>2873402.67</v>
      </c>
      <c r="N63" s="7">
        <f t="shared" si="34"/>
        <v>1943370.01</v>
      </c>
      <c r="O63" s="7">
        <f t="shared" si="34"/>
        <v>3294916.6900000004</v>
      </c>
      <c r="P63" s="47"/>
    </row>
    <row r="64" spans="1:16" ht="24" x14ac:dyDescent="0.2">
      <c r="A64" s="30"/>
      <c r="B64" s="30" t="s">
        <v>122</v>
      </c>
      <c r="C64" s="31" t="s">
        <v>17</v>
      </c>
      <c r="D64" s="30" t="s">
        <v>15</v>
      </c>
      <c r="E64" s="30"/>
      <c r="F64" s="30"/>
      <c r="G64" s="32">
        <f>+G65+G68+G70+G72+G74</f>
        <v>8908800.0352499988</v>
      </c>
      <c r="H64" s="32">
        <f t="shared" ref="H64:O64" si="35">+H65+H68+H70+H72+H74</f>
        <v>6681599.9952499997</v>
      </c>
      <c r="I64" s="32">
        <f t="shared" si="35"/>
        <v>2227200.04</v>
      </c>
      <c r="J64" s="32">
        <f t="shared" si="35"/>
        <v>0</v>
      </c>
      <c r="K64" s="32">
        <f t="shared" si="35"/>
        <v>1620902.67</v>
      </c>
      <c r="L64" s="32">
        <f t="shared" si="35"/>
        <v>2243932</v>
      </c>
      <c r="M64" s="32">
        <f t="shared" si="35"/>
        <v>2192584.67</v>
      </c>
      <c r="N64" s="32">
        <f t="shared" si="35"/>
        <v>1261600.01</v>
      </c>
      <c r="O64" s="32">
        <f t="shared" si="35"/>
        <v>1589780.6900000002</v>
      </c>
      <c r="P64" s="48"/>
    </row>
    <row r="65" spans="1:16" ht="24" x14ac:dyDescent="0.2">
      <c r="A65" s="1"/>
      <c r="B65" s="1" t="s">
        <v>123</v>
      </c>
      <c r="C65" s="9" t="s">
        <v>151</v>
      </c>
      <c r="D65" s="1" t="s">
        <v>1</v>
      </c>
      <c r="E65" s="1"/>
      <c r="F65" s="1"/>
      <c r="G65" s="4">
        <f t="shared" ref="G65:O65" si="36">SUM(G66:G67)</f>
        <v>1025000.01</v>
      </c>
      <c r="H65" s="4">
        <f t="shared" si="36"/>
        <v>768750</v>
      </c>
      <c r="I65" s="4">
        <f t="shared" si="36"/>
        <v>256250.01</v>
      </c>
      <c r="J65" s="4">
        <f t="shared" si="36"/>
        <v>0</v>
      </c>
      <c r="K65" s="4">
        <f t="shared" si="36"/>
        <v>53500</v>
      </c>
      <c r="L65" s="4">
        <f t="shared" si="36"/>
        <v>350568</v>
      </c>
      <c r="M65" s="4">
        <f t="shared" si="36"/>
        <v>326832</v>
      </c>
      <c r="N65" s="4">
        <f t="shared" si="36"/>
        <v>166433.34</v>
      </c>
      <c r="O65" s="4">
        <f t="shared" si="36"/>
        <v>127666.67</v>
      </c>
      <c r="P65" s="5"/>
    </row>
    <row r="66" spans="1:16" ht="24" x14ac:dyDescent="0.2">
      <c r="A66" s="15">
        <v>36</v>
      </c>
      <c r="B66" s="15" t="s">
        <v>124</v>
      </c>
      <c r="C66" s="17" t="s">
        <v>3</v>
      </c>
      <c r="D66" s="15" t="s">
        <v>2</v>
      </c>
      <c r="E66" s="15" t="s">
        <v>121</v>
      </c>
      <c r="F66" s="15" t="s">
        <v>10</v>
      </c>
      <c r="G66" s="16">
        <f>+H66+I66</f>
        <v>341666.67</v>
      </c>
      <c r="H66" s="16">
        <v>256249.99999999997</v>
      </c>
      <c r="I66" s="16">
        <f>ROUNDUP(H66/3,2)</f>
        <v>85416.67</v>
      </c>
      <c r="J66" s="16"/>
      <c r="K66" s="16">
        <v>53500</v>
      </c>
      <c r="L66" s="16">
        <v>53500</v>
      </c>
      <c r="M66" s="16">
        <v>53500</v>
      </c>
      <c r="N66" s="16">
        <v>53500</v>
      </c>
      <c r="O66" s="16">
        <v>127666.67</v>
      </c>
      <c r="P66" s="16"/>
    </row>
    <row r="67" spans="1:16" ht="24" x14ac:dyDescent="0.2">
      <c r="A67" s="15">
        <v>37</v>
      </c>
      <c r="B67" s="15" t="s">
        <v>127</v>
      </c>
      <c r="C67" s="17" t="s">
        <v>152</v>
      </c>
      <c r="D67" s="15" t="s">
        <v>2</v>
      </c>
      <c r="E67" s="15" t="s">
        <v>121</v>
      </c>
      <c r="F67" s="15" t="s">
        <v>10</v>
      </c>
      <c r="G67" s="16">
        <f t="shared" ref="G67" si="37">+H67+I67</f>
        <v>683333.34</v>
      </c>
      <c r="H67" s="16">
        <v>512500</v>
      </c>
      <c r="I67" s="16">
        <f t="shared" ref="I67" si="38">ROUNDUP(H67/3,2)</f>
        <v>170833.34</v>
      </c>
      <c r="J67" s="16"/>
      <c r="K67" s="16">
        <v>0</v>
      </c>
      <c r="L67" s="16">
        <v>297068</v>
      </c>
      <c r="M67" s="16">
        <v>273332</v>
      </c>
      <c r="N67" s="16">
        <v>112933.34</v>
      </c>
      <c r="O67" s="16">
        <v>0</v>
      </c>
      <c r="P67" s="16" t="s">
        <v>182</v>
      </c>
    </row>
    <row r="68" spans="1:16" ht="36" x14ac:dyDescent="0.2">
      <c r="A68" s="1"/>
      <c r="B68" s="1" t="s">
        <v>125</v>
      </c>
      <c r="C68" s="9" t="s">
        <v>128</v>
      </c>
      <c r="D68" s="1" t="s">
        <v>1</v>
      </c>
      <c r="E68" s="1"/>
      <c r="F68" s="1"/>
      <c r="G68" s="4">
        <f>+G69</f>
        <v>1110000</v>
      </c>
      <c r="H68" s="4">
        <f t="shared" ref="H68:O68" si="39">+H69</f>
        <v>832500</v>
      </c>
      <c r="I68" s="4">
        <f t="shared" si="39"/>
        <v>277500</v>
      </c>
      <c r="J68" s="4">
        <f t="shared" si="39"/>
        <v>0</v>
      </c>
      <c r="K68" s="4">
        <f t="shared" si="39"/>
        <v>300000</v>
      </c>
      <c r="L68" s="4">
        <f t="shared" si="39"/>
        <v>385000</v>
      </c>
      <c r="M68" s="4">
        <f t="shared" si="39"/>
        <v>385000</v>
      </c>
      <c r="N68" s="4">
        <f t="shared" si="39"/>
        <v>40000</v>
      </c>
      <c r="O68" s="4">
        <f t="shared" si="39"/>
        <v>0</v>
      </c>
      <c r="P68" s="5"/>
    </row>
    <row r="69" spans="1:16" ht="24" x14ac:dyDescent="0.2">
      <c r="A69" s="15">
        <v>38</v>
      </c>
      <c r="B69" s="15" t="s">
        <v>126</v>
      </c>
      <c r="C69" s="17" t="s">
        <v>153</v>
      </c>
      <c r="D69" s="15" t="s">
        <v>2</v>
      </c>
      <c r="E69" s="15" t="s">
        <v>121</v>
      </c>
      <c r="F69" s="15" t="s">
        <v>10</v>
      </c>
      <c r="G69" s="16">
        <f t="shared" ref="G69" si="40">+H69+I69</f>
        <v>1110000</v>
      </c>
      <c r="H69" s="16">
        <v>832500</v>
      </c>
      <c r="I69" s="16">
        <f t="shared" ref="I69" si="41">ROUNDUP(H69/3,2)</f>
        <v>277500</v>
      </c>
      <c r="J69" s="16"/>
      <c r="K69" s="16">
        <v>300000</v>
      </c>
      <c r="L69" s="16">
        <v>385000</v>
      </c>
      <c r="M69" s="16">
        <v>385000</v>
      </c>
      <c r="N69" s="16">
        <v>40000</v>
      </c>
      <c r="O69" s="16">
        <v>0</v>
      </c>
      <c r="P69" s="16"/>
    </row>
    <row r="70" spans="1:16" ht="24" x14ac:dyDescent="0.2">
      <c r="A70" s="1"/>
      <c r="B70" s="1" t="s">
        <v>129</v>
      </c>
      <c r="C70" s="9" t="s">
        <v>130</v>
      </c>
      <c r="D70" s="1" t="s">
        <v>1</v>
      </c>
      <c r="E70" s="1"/>
      <c r="F70" s="1"/>
      <c r="G70" s="4">
        <f t="shared" ref="G70:O70" si="42">SUM(G71:G71)</f>
        <v>642333.34</v>
      </c>
      <c r="H70" s="4">
        <f t="shared" si="42"/>
        <v>481749.99999999994</v>
      </c>
      <c r="I70" s="4">
        <f t="shared" si="42"/>
        <v>160583.34</v>
      </c>
      <c r="J70" s="4">
        <f t="shared" si="42"/>
        <v>0</v>
      </c>
      <c r="K70" s="4">
        <f t="shared" si="42"/>
        <v>0</v>
      </c>
      <c r="L70" s="4">
        <f t="shared" si="42"/>
        <v>95668</v>
      </c>
      <c r="M70" s="4">
        <f t="shared" si="42"/>
        <v>153749.32999999999</v>
      </c>
      <c r="N70" s="4">
        <f t="shared" si="42"/>
        <v>136666.67000000001</v>
      </c>
      <c r="O70" s="4">
        <f t="shared" si="42"/>
        <v>256249.34</v>
      </c>
      <c r="P70" s="5"/>
    </row>
    <row r="71" spans="1:16" ht="24" x14ac:dyDescent="0.2">
      <c r="A71" s="12">
        <v>39</v>
      </c>
      <c r="B71" s="12" t="s">
        <v>132</v>
      </c>
      <c r="C71" s="13" t="s">
        <v>131</v>
      </c>
      <c r="D71" s="12" t="s">
        <v>2</v>
      </c>
      <c r="E71" s="15" t="s">
        <v>121</v>
      </c>
      <c r="F71" s="12" t="s">
        <v>10</v>
      </c>
      <c r="G71" s="16">
        <f t="shared" ref="G71" si="43">+H71+I71</f>
        <v>642333.34</v>
      </c>
      <c r="H71" s="14">
        <v>481749.99999999994</v>
      </c>
      <c r="I71" s="14">
        <f t="shared" ref="I71" si="44">ROUNDUP(H71/3,2)</f>
        <v>160583.34</v>
      </c>
      <c r="J71" s="14"/>
      <c r="K71" s="24">
        <v>0</v>
      </c>
      <c r="L71" s="24">
        <v>95668</v>
      </c>
      <c r="M71" s="24">
        <v>153749.32999999999</v>
      </c>
      <c r="N71" s="24">
        <v>136666.67000000001</v>
      </c>
      <c r="O71" s="24">
        <f>204989.34+51260</f>
        <v>256249.34</v>
      </c>
      <c r="P71" s="16" t="s">
        <v>182</v>
      </c>
    </row>
    <row r="72" spans="1:16" x14ac:dyDescent="0.2">
      <c r="A72" s="1"/>
      <c r="B72" s="1" t="s">
        <v>133</v>
      </c>
      <c r="C72" s="9" t="s">
        <v>134</v>
      </c>
      <c r="D72" s="1" t="s">
        <v>1</v>
      </c>
      <c r="E72" s="1"/>
      <c r="F72" s="1"/>
      <c r="G72" s="4">
        <f t="shared" ref="G72:O72" si="45">SUM(G73:G73)</f>
        <v>3022834.67</v>
      </c>
      <c r="H72" s="4">
        <f t="shared" si="45"/>
        <v>2267126</v>
      </c>
      <c r="I72" s="4">
        <f t="shared" si="45"/>
        <v>755708.67</v>
      </c>
      <c r="J72" s="4">
        <f t="shared" si="45"/>
        <v>0</v>
      </c>
      <c r="K72" s="4">
        <f t="shared" si="45"/>
        <v>360000</v>
      </c>
      <c r="L72" s="4">
        <f t="shared" si="45"/>
        <v>578700</v>
      </c>
      <c r="M72" s="4">
        <f t="shared" si="45"/>
        <v>655670</v>
      </c>
      <c r="N72" s="4">
        <f t="shared" si="45"/>
        <v>620000</v>
      </c>
      <c r="O72" s="4">
        <f t="shared" si="45"/>
        <v>808464.67</v>
      </c>
      <c r="P72" s="5"/>
    </row>
    <row r="73" spans="1:16" ht="48" x14ac:dyDescent="0.2">
      <c r="A73" s="15">
        <v>40</v>
      </c>
      <c r="B73" s="15" t="s">
        <v>135</v>
      </c>
      <c r="C73" s="17" t="s">
        <v>154</v>
      </c>
      <c r="D73" s="15" t="s">
        <v>2</v>
      </c>
      <c r="E73" s="15" t="s">
        <v>121</v>
      </c>
      <c r="F73" s="15" t="s">
        <v>10</v>
      </c>
      <c r="G73" s="16">
        <f>+H73+I73</f>
        <v>3022834.67</v>
      </c>
      <c r="H73" s="16">
        <v>2267126</v>
      </c>
      <c r="I73" s="16">
        <f>ROUNDUP(H73/3,2)</f>
        <v>755708.67</v>
      </c>
      <c r="J73" s="16"/>
      <c r="K73" s="16">
        <v>360000</v>
      </c>
      <c r="L73" s="16">
        <v>578700</v>
      </c>
      <c r="M73" s="16">
        <v>655670</v>
      </c>
      <c r="N73" s="16">
        <v>620000</v>
      </c>
      <c r="O73" s="16">
        <v>808464.67</v>
      </c>
      <c r="P73" s="16"/>
    </row>
    <row r="74" spans="1:16" ht="24" x14ac:dyDescent="0.2">
      <c r="A74" s="1"/>
      <c r="B74" s="1" t="s">
        <v>136</v>
      </c>
      <c r="C74" s="9" t="s">
        <v>137</v>
      </c>
      <c r="D74" s="1" t="s">
        <v>1</v>
      </c>
      <c r="E74" s="1"/>
      <c r="F74" s="1"/>
      <c r="G74" s="4">
        <f>+G75+G76+G77+G78</f>
        <v>3108632.0152499997</v>
      </c>
      <c r="H74" s="4">
        <f t="shared" ref="H74:O74" si="46">+H75+H76+H77+H78</f>
        <v>2331473.9952499997</v>
      </c>
      <c r="I74" s="4">
        <f t="shared" si="46"/>
        <v>777158.02</v>
      </c>
      <c r="J74" s="4">
        <f t="shared" si="46"/>
        <v>0</v>
      </c>
      <c r="K74" s="4">
        <f t="shared" si="46"/>
        <v>907402.67</v>
      </c>
      <c r="L74" s="4">
        <f t="shared" si="46"/>
        <v>833996</v>
      </c>
      <c r="M74" s="4">
        <f t="shared" si="46"/>
        <v>671333.34000000008</v>
      </c>
      <c r="N74" s="4">
        <f t="shared" si="46"/>
        <v>298500</v>
      </c>
      <c r="O74" s="4">
        <f t="shared" si="46"/>
        <v>397400.01</v>
      </c>
      <c r="P74" s="5"/>
    </row>
    <row r="75" spans="1:16" ht="96" x14ac:dyDescent="0.2">
      <c r="A75" s="12">
        <v>41</v>
      </c>
      <c r="B75" s="12" t="s">
        <v>138</v>
      </c>
      <c r="C75" s="44" t="s">
        <v>187</v>
      </c>
      <c r="D75" s="12" t="s">
        <v>2</v>
      </c>
      <c r="E75" s="15" t="s">
        <v>121</v>
      </c>
      <c r="F75" s="12" t="s">
        <v>10</v>
      </c>
      <c r="G75" s="16">
        <f t="shared" ref="G75:G79" si="47">+H75+I75</f>
        <v>807733.34</v>
      </c>
      <c r="H75" s="14">
        <v>605800</v>
      </c>
      <c r="I75" s="14">
        <f t="shared" ref="I75:I79" si="48">ROUNDUP(H75/3,2)</f>
        <v>201933.34</v>
      </c>
      <c r="J75" s="14"/>
      <c r="K75" s="24">
        <v>128000</v>
      </c>
      <c r="L75" s="24">
        <v>166000</v>
      </c>
      <c r="M75" s="24">
        <v>172000</v>
      </c>
      <c r="N75" s="24">
        <v>168000</v>
      </c>
      <c r="O75" s="24">
        <v>173733.33999999997</v>
      </c>
      <c r="P75" s="16" t="s">
        <v>185</v>
      </c>
    </row>
    <row r="76" spans="1:16" ht="24" x14ac:dyDescent="0.2">
      <c r="A76" s="12">
        <v>42</v>
      </c>
      <c r="B76" s="12" t="s">
        <v>139</v>
      </c>
      <c r="C76" s="13" t="s">
        <v>150</v>
      </c>
      <c r="D76" s="12" t="s">
        <v>2</v>
      </c>
      <c r="E76" s="15" t="s">
        <v>121</v>
      </c>
      <c r="F76" s="12" t="s">
        <v>10</v>
      </c>
      <c r="G76" s="16">
        <f t="shared" si="47"/>
        <v>1128898.6652499998</v>
      </c>
      <c r="H76" s="14">
        <v>846673.99524999992</v>
      </c>
      <c r="I76" s="14">
        <f t="shared" si="48"/>
        <v>282224.67</v>
      </c>
      <c r="J76" s="14"/>
      <c r="K76" s="24">
        <v>712402.67</v>
      </c>
      <c r="L76" s="24">
        <v>416496</v>
      </c>
      <c r="M76" s="24">
        <v>0</v>
      </c>
      <c r="N76" s="24">
        <v>0</v>
      </c>
      <c r="O76" s="24">
        <v>0</v>
      </c>
      <c r="P76" s="24"/>
    </row>
    <row r="77" spans="1:16" ht="36" x14ac:dyDescent="0.2">
      <c r="A77" s="12">
        <v>43</v>
      </c>
      <c r="B77" s="12" t="s">
        <v>140</v>
      </c>
      <c r="C77" s="13" t="s">
        <v>142</v>
      </c>
      <c r="D77" s="12" t="s">
        <v>2</v>
      </c>
      <c r="E77" s="15" t="s">
        <v>121</v>
      </c>
      <c r="F77" s="12" t="s">
        <v>10</v>
      </c>
      <c r="G77" s="16">
        <f t="shared" si="47"/>
        <v>638666.67000000004</v>
      </c>
      <c r="H77" s="14">
        <v>479000</v>
      </c>
      <c r="I77" s="14">
        <f t="shared" si="48"/>
        <v>159666.67000000001</v>
      </c>
      <c r="J77" s="14"/>
      <c r="K77" s="24">
        <v>67000</v>
      </c>
      <c r="L77" s="24">
        <v>101500</v>
      </c>
      <c r="M77" s="24">
        <v>116000</v>
      </c>
      <c r="N77" s="24">
        <v>130500</v>
      </c>
      <c r="O77" s="24">
        <v>223666.67000000004</v>
      </c>
      <c r="P77" s="16" t="s">
        <v>186</v>
      </c>
    </row>
    <row r="78" spans="1:16" ht="120" x14ac:dyDescent="0.2">
      <c r="A78" s="12">
        <v>44</v>
      </c>
      <c r="B78" s="12" t="s">
        <v>141</v>
      </c>
      <c r="C78" s="13" t="s">
        <v>190</v>
      </c>
      <c r="D78" s="12" t="s">
        <v>2</v>
      </c>
      <c r="E78" s="15" t="s">
        <v>121</v>
      </c>
      <c r="F78" s="12" t="s">
        <v>10</v>
      </c>
      <c r="G78" s="16">
        <f t="shared" si="47"/>
        <v>533333.34</v>
      </c>
      <c r="H78" s="14">
        <v>400000</v>
      </c>
      <c r="I78" s="14">
        <f t="shared" si="48"/>
        <v>133333.34</v>
      </c>
      <c r="J78" s="14"/>
      <c r="K78" s="24">
        <v>0</v>
      </c>
      <c r="L78" s="24">
        <v>150000</v>
      </c>
      <c r="M78" s="24">
        <v>383333.34</v>
      </c>
      <c r="N78" s="24">
        <v>0</v>
      </c>
      <c r="O78" s="24">
        <v>0</v>
      </c>
      <c r="P78" s="49" t="s">
        <v>192</v>
      </c>
    </row>
    <row r="79" spans="1:16" ht="36" x14ac:dyDescent="0.2">
      <c r="A79" s="12">
        <v>45</v>
      </c>
      <c r="B79" s="12" t="s">
        <v>189</v>
      </c>
      <c r="C79" s="13" t="s">
        <v>191</v>
      </c>
      <c r="D79" s="12" t="s">
        <v>2</v>
      </c>
      <c r="E79" s="15" t="s">
        <v>121</v>
      </c>
      <c r="F79" s="12" t="s">
        <v>10</v>
      </c>
      <c r="G79" s="16">
        <f t="shared" si="47"/>
        <v>650000</v>
      </c>
      <c r="H79" s="14">
        <v>487500</v>
      </c>
      <c r="I79" s="14">
        <f t="shared" si="48"/>
        <v>162500</v>
      </c>
      <c r="J79" s="14"/>
      <c r="K79" s="24">
        <v>0</v>
      </c>
      <c r="L79" s="24">
        <v>0</v>
      </c>
      <c r="M79" s="24">
        <v>0</v>
      </c>
      <c r="N79" s="24">
        <v>300000</v>
      </c>
      <c r="O79" s="24">
        <v>350000</v>
      </c>
      <c r="P79" s="16"/>
    </row>
    <row r="80" spans="1:16" ht="24" x14ac:dyDescent="0.2">
      <c r="A80" s="30"/>
      <c r="B80" s="30" t="s">
        <v>143</v>
      </c>
      <c r="C80" s="31" t="s">
        <v>115</v>
      </c>
      <c r="D80" s="30" t="s">
        <v>15</v>
      </c>
      <c r="E80" s="30"/>
      <c r="F80" s="30"/>
      <c r="G80" s="32">
        <f>+G81</f>
        <v>4214900</v>
      </c>
      <c r="H80" s="32">
        <f t="shared" ref="H80:O80" si="49">+H81</f>
        <v>4214900</v>
      </c>
      <c r="I80" s="32">
        <f t="shared" si="49"/>
        <v>0</v>
      </c>
      <c r="J80" s="32">
        <f t="shared" si="49"/>
        <v>0</v>
      </c>
      <c r="K80" s="32">
        <f t="shared" si="49"/>
        <v>467309</v>
      </c>
      <c r="L80" s="32">
        <f t="shared" si="49"/>
        <v>679867</v>
      </c>
      <c r="M80" s="32">
        <f t="shared" si="49"/>
        <v>680818</v>
      </c>
      <c r="N80" s="32">
        <f t="shared" si="49"/>
        <v>681770</v>
      </c>
      <c r="O80" s="32">
        <f t="shared" si="49"/>
        <v>1705136</v>
      </c>
      <c r="P80" s="32"/>
    </row>
    <row r="81" spans="1:16" ht="24" x14ac:dyDescent="0.2">
      <c r="A81" s="1"/>
      <c r="B81" s="1" t="s">
        <v>144</v>
      </c>
      <c r="C81" s="9" t="s">
        <v>146</v>
      </c>
      <c r="D81" s="1" t="s">
        <v>1</v>
      </c>
      <c r="E81" s="1"/>
      <c r="F81" s="1"/>
      <c r="G81" s="4">
        <f t="shared" ref="G81:O81" si="50">SUM(G82:G82)</f>
        <v>4214900</v>
      </c>
      <c r="H81" s="4">
        <f t="shared" si="50"/>
        <v>4214900</v>
      </c>
      <c r="I81" s="4">
        <f t="shared" si="50"/>
        <v>0</v>
      </c>
      <c r="J81" s="4">
        <f t="shared" si="50"/>
        <v>0</v>
      </c>
      <c r="K81" s="4">
        <f t="shared" si="50"/>
        <v>467309</v>
      </c>
      <c r="L81" s="4">
        <f t="shared" si="50"/>
        <v>679867</v>
      </c>
      <c r="M81" s="4">
        <f t="shared" si="50"/>
        <v>680818</v>
      </c>
      <c r="N81" s="4">
        <f t="shared" si="50"/>
        <v>681770</v>
      </c>
      <c r="O81" s="4">
        <f t="shared" si="50"/>
        <v>1705136</v>
      </c>
      <c r="P81" s="4"/>
    </row>
    <row r="82" spans="1:16" x14ac:dyDescent="0.2">
      <c r="A82" s="15">
        <v>46</v>
      </c>
      <c r="B82" s="15" t="s">
        <v>145</v>
      </c>
      <c r="C82" s="17" t="s">
        <v>4</v>
      </c>
      <c r="D82" s="15" t="s">
        <v>2</v>
      </c>
      <c r="E82" s="15" t="s">
        <v>121</v>
      </c>
      <c r="F82" s="15" t="s">
        <v>10</v>
      </c>
      <c r="G82" s="16">
        <f t="shared" ref="G82" si="51">+H82+I82</f>
        <v>4214900</v>
      </c>
      <c r="H82" s="14">
        <v>4214900</v>
      </c>
      <c r="I82" s="14">
        <v>0</v>
      </c>
      <c r="J82" s="16"/>
      <c r="K82" s="16">
        <v>467309</v>
      </c>
      <c r="L82" s="16">
        <v>679867</v>
      </c>
      <c r="M82" s="16">
        <v>680818</v>
      </c>
      <c r="N82" s="16">
        <v>681770</v>
      </c>
      <c r="O82" s="16">
        <v>1705136</v>
      </c>
      <c r="P82" s="16"/>
    </row>
    <row r="83" spans="1:16" ht="24" x14ac:dyDescent="0.2">
      <c r="A83" s="6"/>
      <c r="B83" s="6" t="s">
        <v>147</v>
      </c>
      <c r="C83" s="8" t="s">
        <v>148</v>
      </c>
      <c r="D83" s="6" t="s">
        <v>0</v>
      </c>
      <c r="E83" s="6"/>
      <c r="F83" s="6"/>
      <c r="G83" s="7">
        <v>2493503.4</v>
      </c>
      <c r="H83" s="7">
        <f>+H84</f>
        <v>2493503.4</v>
      </c>
      <c r="I83" s="7">
        <f>+I84+I103</f>
        <v>0</v>
      </c>
      <c r="J83" s="7">
        <f>+J84+J103</f>
        <v>0</v>
      </c>
      <c r="K83" s="7">
        <v>498700</v>
      </c>
      <c r="L83" s="7">
        <v>498700</v>
      </c>
      <c r="M83" s="7">
        <v>498700</v>
      </c>
      <c r="N83" s="7">
        <v>498700</v>
      </c>
      <c r="O83" s="7">
        <v>498703.4</v>
      </c>
      <c r="P83" s="7"/>
    </row>
    <row r="84" spans="1:16" ht="24" x14ac:dyDescent="0.2">
      <c r="A84" s="30"/>
      <c r="B84" s="30" t="s">
        <v>156</v>
      </c>
      <c r="C84" s="31" t="s">
        <v>155</v>
      </c>
      <c r="D84" s="30" t="s">
        <v>15</v>
      </c>
      <c r="E84" s="30"/>
      <c r="F84" s="30"/>
      <c r="G84" s="32">
        <f t="shared" ref="G84:O84" si="52">+G85+G90+G92+G94+G96+G101</f>
        <v>1053127</v>
      </c>
      <c r="H84" s="32">
        <f t="shared" si="52"/>
        <v>2493503.4</v>
      </c>
      <c r="I84" s="32">
        <f t="shared" si="52"/>
        <v>0</v>
      </c>
      <c r="J84" s="32">
        <f t="shared" si="52"/>
        <v>0</v>
      </c>
      <c r="K84" s="32">
        <f t="shared" si="52"/>
        <v>117015</v>
      </c>
      <c r="L84" s="32">
        <f t="shared" si="52"/>
        <v>234028</v>
      </c>
      <c r="M84" s="32">
        <f t="shared" si="52"/>
        <v>234028</v>
      </c>
      <c r="N84" s="32">
        <f t="shared" si="52"/>
        <v>234028</v>
      </c>
      <c r="O84" s="32">
        <f t="shared" si="52"/>
        <v>234028</v>
      </c>
      <c r="P84" s="32"/>
    </row>
    <row r="85" spans="1:16" x14ac:dyDescent="0.2">
      <c r="A85" s="1"/>
      <c r="B85" s="1" t="s">
        <v>157</v>
      </c>
      <c r="C85" s="9" t="s">
        <v>148</v>
      </c>
      <c r="D85" s="1" t="s">
        <v>1</v>
      </c>
      <c r="E85" s="1"/>
      <c r="F85" s="1"/>
      <c r="G85" s="4">
        <f>+G86+G87</f>
        <v>1053127</v>
      </c>
      <c r="H85" s="4">
        <v>2493503.4</v>
      </c>
      <c r="I85" s="4">
        <f t="shared" ref="I85:O85" si="53">SUM(I86:I89)</f>
        <v>0</v>
      </c>
      <c r="J85" s="4">
        <f t="shared" si="53"/>
        <v>0</v>
      </c>
      <c r="K85" s="4">
        <f t="shared" si="53"/>
        <v>117015</v>
      </c>
      <c r="L85" s="4">
        <f t="shared" si="53"/>
        <v>234028</v>
      </c>
      <c r="M85" s="4">
        <f t="shared" si="53"/>
        <v>234028</v>
      </c>
      <c r="N85" s="4">
        <f t="shared" si="53"/>
        <v>234028</v>
      </c>
      <c r="O85" s="4">
        <f t="shared" si="53"/>
        <v>234028</v>
      </c>
      <c r="P85" s="4"/>
    </row>
    <row r="86" spans="1:16" x14ac:dyDescent="0.2">
      <c r="A86" s="15">
        <v>47</v>
      </c>
      <c r="B86" s="15" t="s">
        <v>162</v>
      </c>
      <c r="C86" s="17" t="s">
        <v>158</v>
      </c>
      <c r="D86" s="15" t="s">
        <v>2</v>
      </c>
      <c r="E86" s="15" t="s">
        <v>160</v>
      </c>
      <c r="F86" s="15" t="s">
        <v>10</v>
      </c>
      <c r="G86" s="16">
        <f t="shared" ref="G86:G87" si="54">+H86+I86</f>
        <v>783127</v>
      </c>
      <c r="H86" s="14">
        <v>783127</v>
      </c>
      <c r="I86" s="14">
        <v>0</v>
      </c>
      <c r="J86" s="16"/>
      <c r="K86" s="16">
        <v>87015</v>
      </c>
      <c r="L86" s="16">
        <v>174028</v>
      </c>
      <c r="M86" s="16">
        <v>174028</v>
      </c>
      <c r="N86" s="16">
        <v>174028</v>
      </c>
      <c r="O86" s="16">
        <v>174028</v>
      </c>
      <c r="P86" s="16"/>
    </row>
    <row r="87" spans="1:16" x14ac:dyDescent="0.2">
      <c r="A87" s="15">
        <v>48</v>
      </c>
      <c r="B87" s="15" t="s">
        <v>163</v>
      </c>
      <c r="C87" s="17" t="s">
        <v>159</v>
      </c>
      <c r="D87" s="15" t="s">
        <v>2</v>
      </c>
      <c r="E87" s="15" t="s">
        <v>161</v>
      </c>
      <c r="F87" s="15" t="s">
        <v>10</v>
      </c>
      <c r="G87" s="16">
        <f t="shared" si="54"/>
        <v>270000</v>
      </c>
      <c r="H87" s="14">
        <v>270000</v>
      </c>
      <c r="I87" s="14">
        <v>0</v>
      </c>
      <c r="J87" s="16"/>
      <c r="K87" s="16">
        <v>30000</v>
      </c>
      <c r="L87" s="16">
        <v>60000</v>
      </c>
      <c r="M87" s="16">
        <v>60000</v>
      </c>
      <c r="N87" s="16">
        <v>60000</v>
      </c>
      <c r="O87" s="16">
        <v>60000</v>
      </c>
      <c r="P87" s="16"/>
    </row>
  </sheetData>
  <pageMargins left="0.7" right="0.7" top="0.75" bottom="0.75" header="0.3" footer="0.3"/>
  <pageSetup paperSize="9" scale="74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Erik Kern</cp:lastModifiedBy>
  <cp:lastPrinted>2023-03-03T10:12:42Z</cp:lastPrinted>
  <dcterms:created xsi:type="dcterms:W3CDTF">2017-02-15T08:56:09Z</dcterms:created>
  <dcterms:modified xsi:type="dcterms:W3CDTF">2024-05-17T05:37:39Z</dcterms:modified>
</cp:coreProperties>
</file>