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S:\UFZN-PESNVM\24 MFF 2021\08 -PROGRAMSKI DOKUMENTI\00- AN\Verzije AN\12- nova verzija\"/>
    </mc:Choice>
  </mc:AlternateContent>
  <bookViews>
    <workbookView xWindow="0" yWindow="0" windowWidth="38400" windowHeight="17700" firstSheet="4" activeTab="4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AN!$A$3:$P$80</definedName>
    <definedName name="_xlnm.Print_Titles" localSheetId="4">AN!$3:$3</definedName>
  </definedNames>
  <calcPr calcId="162913"/>
</workbook>
</file>

<file path=xl/calcChain.xml><?xml version="1.0" encoding="utf-8"?>
<calcChain xmlns="http://schemas.openxmlformats.org/spreadsheetml/2006/main">
  <c r="H42" i="9" l="1"/>
  <c r="O51" i="9" l="1"/>
  <c r="I71" i="9" l="1"/>
  <c r="G71" i="9" s="1"/>
  <c r="H77" i="9" l="1"/>
  <c r="N77" i="9" s="1"/>
  <c r="H54" i="9"/>
  <c r="J54" i="9"/>
  <c r="K54" i="9"/>
  <c r="L54" i="9"/>
  <c r="M54" i="9"/>
  <c r="N54" i="9"/>
  <c r="O54" i="9"/>
  <c r="I58" i="9"/>
  <c r="G58" i="9" s="1"/>
  <c r="Q56" i="9"/>
  <c r="I56" i="9"/>
  <c r="G56" i="9" s="1"/>
  <c r="H57" i="9"/>
  <c r="I57" i="9" s="1"/>
  <c r="G57" i="9" s="1"/>
  <c r="H10" i="9"/>
  <c r="J10" i="9"/>
  <c r="K10" i="9"/>
  <c r="L10" i="9"/>
  <c r="M10" i="9"/>
  <c r="N10" i="9"/>
  <c r="O10" i="9"/>
  <c r="I13" i="9"/>
  <c r="G13" i="9" s="1"/>
  <c r="H23" i="9"/>
  <c r="I23" i="9"/>
  <c r="J23" i="9"/>
  <c r="K23" i="9"/>
  <c r="L23" i="9"/>
  <c r="M23" i="9"/>
  <c r="N23" i="9"/>
  <c r="O23" i="9"/>
  <c r="G24" i="9"/>
  <c r="G23" i="9" s="1"/>
  <c r="G22" i="9"/>
  <c r="G21" i="9" s="1"/>
  <c r="O21" i="9"/>
  <c r="N21" i="9"/>
  <c r="M21" i="9"/>
  <c r="L21" i="9"/>
  <c r="K21" i="9"/>
  <c r="J21" i="9"/>
  <c r="H21" i="9"/>
  <c r="H7" i="9"/>
  <c r="J7" i="9"/>
  <c r="K7" i="9"/>
  <c r="L7" i="9"/>
  <c r="M7" i="9"/>
  <c r="N7" i="9"/>
  <c r="Q12" i="9"/>
  <c r="M20" i="9" l="1"/>
  <c r="K20" i="9"/>
  <c r="H20" i="9"/>
  <c r="O20" i="9"/>
  <c r="G20" i="9"/>
  <c r="L20" i="9"/>
  <c r="N20" i="9"/>
  <c r="J20" i="9"/>
  <c r="I21" i="9"/>
  <c r="I20" i="9" s="1"/>
  <c r="I42" i="9" l="1"/>
  <c r="G42" i="9" s="1"/>
  <c r="O42" i="9" s="1"/>
  <c r="I43" i="9"/>
  <c r="G43" i="9" s="1"/>
  <c r="I44" i="9"/>
  <c r="G44" i="9" s="1"/>
  <c r="I46" i="9"/>
  <c r="G46" i="9" s="1"/>
  <c r="I41" i="9"/>
  <c r="G41" i="9" s="1"/>
  <c r="I45" i="9" l="1"/>
  <c r="G45" i="9" s="1"/>
  <c r="I68" i="9" l="1"/>
  <c r="I66" i="9"/>
  <c r="I64" i="9"/>
  <c r="I62" i="9"/>
  <c r="I61" i="9"/>
  <c r="I60" i="9"/>
  <c r="I55" i="9"/>
  <c r="I54" i="9" s="1"/>
  <c r="I53" i="9"/>
  <c r="I51" i="9"/>
  <c r="I50" i="9"/>
  <c r="I74" i="9" l="1"/>
  <c r="G74" i="9" s="1"/>
  <c r="O79" i="9" l="1"/>
  <c r="O78" i="9" s="1"/>
  <c r="N79" i="9"/>
  <c r="N78" i="9" s="1"/>
  <c r="M79" i="9"/>
  <c r="M78" i="9" s="1"/>
  <c r="L79" i="9"/>
  <c r="L78" i="9" s="1"/>
  <c r="K79" i="9"/>
  <c r="K78" i="9" s="1"/>
  <c r="J79" i="9"/>
  <c r="J78" i="9" s="1"/>
  <c r="J77" i="9" s="1"/>
  <c r="I79" i="9"/>
  <c r="I78" i="9" s="1"/>
  <c r="I77" i="9" s="1"/>
  <c r="H79" i="9"/>
  <c r="H78" i="9" s="1"/>
  <c r="G79" i="9"/>
  <c r="G78" i="9" s="1"/>
  <c r="I76" i="9"/>
  <c r="I75" i="9" s="1"/>
  <c r="N75" i="9"/>
  <c r="M75" i="9"/>
  <c r="L75" i="9"/>
  <c r="K75" i="9"/>
  <c r="J75" i="9"/>
  <c r="H75" i="9"/>
  <c r="G73" i="9"/>
  <c r="O73" i="9"/>
  <c r="N73" i="9"/>
  <c r="M73" i="9"/>
  <c r="L73" i="9"/>
  <c r="K73" i="9"/>
  <c r="J73" i="9"/>
  <c r="H73" i="9"/>
  <c r="I72" i="9"/>
  <c r="G72" i="9" s="1"/>
  <c r="O70" i="9"/>
  <c r="N70" i="9"/>
  <c r="M70" i="9"/>
  <c r="L70" i="9"/>
  <c r="K70" i="9"/>
  <c r="J70" i="9"/>
  <c r="H70" i="9"/>
  <c r="I67" i="9"/>
  <c r="O67" i="9"/>
  <c r="N67" i="9"/>
  <c r="M67" i="9"/>
  <c r="L67" i="9"/>
  <c r="K67" i="9"/>
  <c r="J67" i="9"/>
  <c r="H67" i="9"/>
  <c r="G66" i="9"/>
  <c r="G65" i="9" s="1"/>
  <c r="O65" i="9"/>
  <c r="N65" i="9"/>
  <c r="M65" i="9"/>
  <c r="L65" i="9"/>
  <c r="K65" i="9"/>
  <c r="J65" i="9"/>
  <c r="H65" i="9"/>
  <c r="I63" i="9"/>
  <c r="O63" i="9"/>
  <c r="N63" i="9"/>
  <c r="M63" i="9"/>
  <c r="L63" i="9"/>
  <c r="K63" i="9"/>
  <c r="J63" i="9"/>
  <c r="H63" i="9"/>
  <c r="G62" i="9"/>
  <c r="G61" i="9"/>
  <c r="G60" i="9"/>
  <c r="O59" i="9"/>
  <c r="N59" i="9"/>
  <c r="M59" i="9"/>
  <c r="L59" i="9"/>
  <c r="K59" i="9"/>
  <c r="J59" i="9"/>
  <c r="H59" i="9"/>
  <c r="G55" i="9"/>
  <c r="G54" i="9" s="1"/>
  <c r="G53" i="9"/>
  <c r="G52" i="9" s="1"/>
  <c r="O52" i="9"/>
  <c r="N52" i="9"/>
  <c r="M52" i="9"/>
  <c r="L52" i="9"/>
  <c r="K52" i="9"/>
  <c r="J52" i="9"/>
  <c r="H52" i="9"/>
  <c r="M49" i="9"/>
  <c r="G51" i="9"/>
  <c r="G50" i="9"/>
  <c r="O49" i="9"/>
  <c r="N49" i="9"/>
  <c r="L49" i="9"/>
  <c r="K49" i="9"/>
  <c r="J49" i="9"/>
  <c r="H49" i="9"/>
  <c r="O47" i="9"/>
  <c r="N47" i="9"/>
  <c r="M47" i="9"/>
  <c r="L47" i="9"/>
  <c r="K47" i="9"/>
  <c r="J47" i="9"/>
  <c r="O40" i="9"/>
  <c r="N40" i="9"/>
  <c r="M40" i="9"/>
  <c r="L40" i="9"/>
  <c r="K40" i="9"/>
  <c r="J40" i="9"/>
  <c r="H40" i="9"/>
  <c r="I37" i="9"/>
  <c r="G37" i="9" s="1"/>
  <c r="G36" i="9" s="1"/>
  <c r="G35" i="9" s="1"/>
  <c r="O36" i="9"/>
  <c r="O35" i="9" s="1"/>
  <c r="N36" i="9"/>
  <c r="N35" i="9" s="1"/>
  <c r="M36" i="9"/>
  <c r="M35" i="9" s="1"/>
  <c r="L36" i="9"/>
  <c r="L35" i="9" s="1"/>
  <c r="K36" i="9"/>
  <c r="K35" i="9" s="1"/>
  <c r="J36" i="9"/>
  <c r="J35" i="9" s="1"/>
  <c r="H36" i="9"/>
  <c r="H35" i="9" s="1"/>
  <c r="I34" i="9"/>
  <c r="G34" i="9" s="1"/>
  <c r="G33" i="9" s="1"/>
  <c r="O33" i="9"/>
  <c r="N33" i="9"/>
  <c r="M33" i="9"/>
  <c r="L33" i="9"/>
  <c r="K33" i="9"/>
  <c r="J33" i="9"/>
  <c r="H33" i="9"/>
  <c r="I32" i="9"/>
  <c r="G32" i="9" s="1"/>
  <c r="I31" i="9"/>
  <c r="G31" i="9" s="1"/>
  <c r="I30" i="9"/>
  <c r="G30" i="9" s="1"/>
  <c r="O29" i="9"/>
  <c r="N29" i="9"/>
  <c r="M29" i="9"/>
  <c r="L29" i="9"/>
  <c r="K29" i="9"/>
  <c r="J29" i="9"/>
  <c r="H29" i="9"/>
  <c r="I27" i="9"/>
  <c r="O27" i="9"/>
  <c r="N27" i="9"/>
  <c r="M27" i="9"/>
  <c r="L27" i="9"/>
  <c r="K27" i="9"/>
  <c r="J27" i="9"/>
  <c r="H27" i="9"/>
  <c r="I19" i="9"/>
  <c r="I18" i="9" s="1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G16" i="9"/>
  <c r="O14" i="9"/>
  <c r="N14" i="9"/>
  <c r="M14" i="9"/>
  <c r="L14" i="9"/>
  <c r="K14" i="9"/>
  <c r="J14" i="9"/>
  <c r="H14" i="9"/>
  <c r="I12" i="9"/>
  <c r="I11" i="9"/>
  <c r="I9" i="9"/>
  <c r="G9" i="9" s="1"/>
  <c r="O9" i="9" s="1"/>
  <c r="O7" i="9" s="1"/>
  <c r="I8" i="9"/>
  <c r="G11" i="9" l="1"/>
  <c r="I10" i="9"/>
  <c r="G8" i="9"/>
  <c r="G7" i="9" s="1"/>
  <c r="I7" i="9"/>
  <c r="H69" i="9"/>
  <c r="N69" i="9"/>
  <c r="K69" i="9"/>
  <c r="G14" i="9"/>
  <c r="L6" i="9"/>
  <c r="L5" i="9" s="1"/>
  <c r="K6" i="9"/>
  <c r="K5" i="9" s="1"/>
  <c r="G27" i="9"/>
  <c r="M26" i="9"/>
  <c r="M25" i="9" s="1"/>
  <c r="M6" i="9"/>
  <c r="M5" i="9" s="1"/>
  <c r="I36" i="9"/>
  <c r="I35" i="9" s="1"/>
  <c r="N6" i="9"/>
  <c r="N5" i="9" s="1"/>
  <c r="G76" i="9"/>
  <c r="M69" i="9"/>
  <c r="H6" i="9"/>
  <c r="H5" i="9" s="1"/>
  <c r="J6" i="9"/>
  <c r="J5" i="9" s="1"/>
  <c r="L26" i="9"/>
  <c r="L25" i="9" s="1"/>
  <c r="J39" i="9"/>
  <c r="G64" i="9"/>
  <c r="G63" i="9" s="1"/>
  <c r="I73" i="9"/>
  <c r="O6" i="9"/>
  <c r="O5" i="9" s="1"/>
  <c r="G19" i="9"/>
  <c r="G18" i="9" s="1"/>
  <c r="G17" i="9" s="1"/>
  <c r="O26" i="9"/>
  <c r="O25" i="9" s="1"/>
  <c r="I33" i="9"/>
  <c r="O39" i="9"/>
  <c r="G49" i="9"/>
  <c r="I52" i="9"/>
  <c r="G59" i="9"/>
  <c r="G68" i="9"/>
  <c r="G67" i="9" s="1"/>
  <c r="G12" i="9"/>
  <c r="I70" i="9"/>
  <c r="L69" i="9"/>
  <c r="K26" i="9"/>
  <c r="K25" i="9" s="1"/>
  <c r="K39" i="9"/>
  <c r="J26" i="9"/>
  <c r="J25" i="9" s="1"/>
  <c r="M39" i="9"/>
  <c r="L39" i="9"/>
  <c r="H26" i="9"/>
  <c r="H25" i="9" s="1"/>
  <c r="N26" i="9"/>
  <c r="N25" i="9" s="1"/>
  <c r="N39" i="9"/>
  <c r="J69" i="9"/>
  <c r="G70" i="9"/>
  <c r="G29" i="9"/>
  <c r="G40" i="9"/>
  <c r="I29" i="9"/>
  <c r="I49" i="9"/>
  <c r="I65" i="9"/>
  <c r="I14" i="9"/>
  <c r="I40" i="9"/>
  <c r="I59" i="9"/>
  <c r="G75" i="9" l="1"/>
  <c r="G69" i="9" s="1"/>
  <c r="O75" i="9"/>
  <c r="O69" i="9" s="1"/>
  <c r="O38" i="9" s="1"/>
  <c r="O4" i="9" s="1"/>
  <c r="G10" i="9"/>
  <c r="G6" i="9" s="1"/>
  <c r="G5" i="9" s="1"/>
  <c r="N38" i="9"/>
  <c r="N4" i="9" s="1"/>
  <c r="I6" i="9"/>
  <c r="I5" i="9" s="1"/>
  <c r="I26" i="9"/>
  <c r="I25" i="9" s="1"/>
  <c r="K38" i="9"/>
  <c r="K4" i="9" s="1"/>
  <c r="G26" i="9"/>
  <c r="G25" i="9" s="1"/>
  <c r="I69" i="9"/>
  <c r="J38" i="9"/>
  <c r="J4" i="9" s="1"/>
  <c r="M38" i="9"/>
  <c r="M4" i="9" s="1"/>
  <c r="L38" i="9"/>
  <c r="L4" i="9" s="1"/>
  <c r="E4" i="6" l="1"/>
  <c r="E5" i="6"/>
  <c r="E6" i="6"/>
  <c r="E7" i="6"/>
  <c r="E8" i="6"/>
  <c r="E9" i="6"/>
  <c r="C10" i="6"/>
  <c r="D10" i="6"/>
  <c r="E10" i="6"/>
  <c r="N6" i="1"/>
  <c r="N5" i="1" s="1"/>
  <c r="N3" i="1" s="1"/>
  <c r="O6" i="1"/>
  <c r="Q6" i="1"/>
  <c r="R6" i="1"/>
  <c r="R5" i="1" s="1"/>
  <c r="S6" i="1"/>
  <c r="S5" i="1" s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M19" i="1" s="1"/>
  <c r="P20" i="1"/>
  <c r="L21" i="1"/>
  <c r="M21" i="1"/>
  <c r="L22" i="1"/>
  <c r="M22" i="1" s="1"/>
  <c r="O23" i="1"/>
  <c r="Q23" i="1"/>
  <c r="K24" i="1"/>
  <c r="O25" i="1"/>
  <c r="P25" i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L31" i="1" s="1"/>
  <c r="O33" i="1"/>
  <c r="Q33" i="1" s="1"/>
  <c r="K34" i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K41" i="1" s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Q48" i="1" s="1"/>
  <c r="R49" i="1"/>
  <c r="S49" i="1"/>
  <c r="AE49" i="1"/>
  <c r="K50" i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P48" i="1" s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M62" i="1" s="1"/>
  <c r="P66" i="1"/>
  <c r="K66" i="1" s="1"/>
  <c r="L67" i="1"/>
  <c r="N69" i="1"/>
  <c r="Q69" i="1"/>
  <c r="R69" i="1"/>
  <c r="S69" i="1"/>
  <c r="O70" i="1"/>
  <c r="P70" i="1"/>
  <c r="P69" i="1"/>
  <c r="K71" i="1"/>
  <c r="L73" i="1"/>
  <c r="M73" i="1"/>
  <c r="N74" i="1"/>
  <c r="K74" i="1" s="1"/>
  <c r="O74" i="1"/>
  <c r="K75" i="1"/>
  <c r="N77" i="1"/>
  <c r="O77" i="1"/>
  <c r="O76" i="1" s="1"/>
  <c r="P77" i="1"/>
  <c r="Q77" i="1"/>
  <c r="R77" i="1"/>
  <c r="S77" i="1"/>
  <c r="K78" i="1"/>
  <c r="O79" i="1"/>
  <c r="K79" i="1" s="1"/>
  <c r="K80" i="1"/>
  <c r="N81" i="1"/>
  <c r="K81" i="1" s="1"/>
  <c r="L81" i="1" s="1"/>
  <c r="O81" i="1"/>
  <c r="K82" i="1"/>
  <c r="O83" i="1"/>
  <c r="K83" i="1" s="1"/>
  <c r="L83" i="1" s="1"/>
  <c r="K84" i="1"/>
  <c r="O85" i="1"/>
  <c r="P85" i="1"/>
  <c r="K86" i="1"/>
  <c r="O87" i="1"/>
  <c r="P87" i="1"/>
  <c r="K88" i="1"/>
  <c r="K89" i="1"/>
  <c r="N90" i="1"/>
  <c r="N76" i="1" s="1"/>
  <c r="O90" i="1"/>
  <c r="P90" i="1"/>
  <c r="Q90" i="1"/>
  <c r="R90" i="1"/>
  <c r="S90" i="1"/>
  <c r="S76" i="1" s="1"/>
  <c r="K91" i="1"/>
  <c r="L91" i="1" s="1"/>
  <c r="L90" i="1" s="1"/>
  <c r="O92" i="1"/>
  <c r="Q92" i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/>
  <c r="O102" i="1"/>
  <c r="P102" i="1" s="1"/>
  <c r="K103" i="1"/>
  <c r="L103" i="1" s="1"/>
  <c r="M103" i="1" s="1"/>
  <c r="N104" i="1"/>
  <c r="K104" i="1" s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N109" i="1" s="1"/>
  <c r="O110" i="1"/>
  <c r="O109" i="1"/>
  <c r="P110" i="1"/>
  <c r="Q110" i="1"/>
  <c r="R110" i="1"/>
  <c r="R109" i="1" s="1"/>
  <c r="R3" i="1" s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L109" i="1" s="1"/>
  <c r="AF108" i="1" s="1"/>
  <c r="K112" i="1"/>
  <c r="N112" i="1"/>
  <c r="O112" i="1"/>
  <c r="P112" i="1"/>
  <c r="P109" i="1" s="1"/>
  <c r="Q112" i="1"/>
  <c r="R112" i="1"/>
  <c r="S112" i="1"/>
  <c r="L113" i="1"/>
  <c r="O114" i="1"/>
  <c r="Q114" i="1" s="1"/>
  <c r="AE115" i="1"/>
  <c r="AF115" i="1"/>
  <c r="K4" i="3"/>
  <c r="M8" i="3"/>
  <c r="N8" i="3"/>
  <c r="O8" i="3"/>
  <c r="O7" i="3" s="1"/>
  <c r="O5" i="3" s="1"/>
  <c r="P8" i="3"/>
  <c r="P7" i="3" s="1"/>
  <c r="P5" i="3" s="1"/>
  <c r="Q8" i="3"/>
  <c r="Q7" i="3" s="1"/>
  <c r="Q5" i="3" s="1"/>
  <c r="R8" i="3"/>
  <c r="U8" i="3"/>
  <c r="J9" i="3"/>
  <c r="J8" i="3"/>
  <c r="K9" i="3"/>
  <c r="U9" i="3"/>
  <c r="K11" i="3"/>
  <c r="L11" i="3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K29" i="3"/>
  <c r="L30" i="3"/>
  <c r="L29" i="3" s="1"/>
  <c r="K32" i="3"/>
  <c r="L32" i="3"/>
  <c r="J35" i="3"/>
  <c r="M35" i="3"/>
  <c r="N35" i="3"/>
  <c r="O35" i="3"/>
  <c r="P35" i="3"/>
  <c r="Q35" i="3"/>
  <c r="R35" i="3"/>
  <c r="K36" i="3"/>
  <c r="K38" i="3"/>
  <c r="K35" i="3"/>
  <c r="L38" i="3"/>
  <c r="J40" i="3"/>
  <c r="J7" i="3" s="1"/>
  <c r="J5" i="3" s="1"/>
  <c r="M40" i="3"/>
  <c r="M7" i="3" s="1"/>
  <c r="M5" i="3" s="1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S4" i="3" s="1"/>
  <c r="J57" i="3"/>
  <c r="N58" i="3"/>
  <c r="J59" i="3"/>
  <c r="J58" i="3"/>
  <c r="M59" i="3"/>
  <c r="M58" i="3" s="1"/>
  <c r="N59" i="3"/>
  <c r="O59" i="3"/>
  <c r="O58" i="3"/>
  <c r="P59" i="3"/>
  <c r="P58" i="3" s="1"/>
  <c r="Q59" i="3"/>
  <c r="Q58" i="3"/>
  <c r="R59" i="3"/>
  <c r="R58" i="3"/>
  <c r="R56" i="3" s="1"/>
  <c r="K60" i="3"/>
  <c r="K59" i="3" s="1"/>
  <c r="K58" i="3" s="1"/>
  <c r="L60" i="3"/>
  <c r="L59" i="3"/>
  <c r="L58" i="3"/>
  <c r="K62" i="3"/>
  <c r="K55" i="3"/>
  <c r="J64" i="3"/>
  <c r="M64" i="3"/>
  <c r="N64" i="3"/>
  <c r="N63" i="3" s="1"/>
  <c r="O64" i="3"/>
  <c r="P64" i="3"/>
  <c r="Q64" i="3"/>
  <c r="R64" i="3"/>
  <c r="K65" i="3"/>
  <c r="L65" i="3"/>
  <c r="K67" i="3"/>
  <c r="L67" i="3"/>
  <c r="J69" i="3"/>
  <c r="M69" i="3"/>
  <c r="N69" i="3"/>
  <c r="O69" i="3"/>
  <c r="P69" i="3"/>
  <c r="P63" i="3" s="1"/>
  <c r="Q69" i="3"/>
  <c r="Q63" i="3" s="1"/>
  <c r="R69" i="3"/>
  <c r="K70" i="3"/>
  <c r="J71" i="3"/>
  <c r="M71" i="3"/>
  <c r="M63" i="3"/>
  <c r="N71" i="3"/>
  <c r="O71" i="3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O63" i="3"/>
  <c r="P82" i="3"/>
  <c r="Q82" i="3"/>
  <c r="R82" i="3"/>
  <c r="K83" i="3"/>
  <c r="J86" i="3"/>
  <c r="J90" i="3"/>
  <c r="K90" i="3"/>
  <c r="L90" i="3"/>
  <c r="M90" i="3"/>
  <c r="N90" i="3"/>
  <c r="O90" i="3"/>
  <c r="P90" i="3"/>
  <c r="Q90" i="3"/>
  <c r="Q89" i="3" s="1"/>
  <c r="Q56" i="3" s="1"/>
  <c r="R90" i="3"/>
  <c r="R89" i="3" s="1"/>
  <c r="Q94" i="3"/>
  <c r="R94" i="3"/>
  <c r="K95" i="3"/>
  <c r="K94" i="3" s="1"/>
  <c r="K89" i="3" s="1"/>
  <c r="L95" i="3"/>
  <c r="J97" i="3"/>
  <c r="J94" i="3" s="1"/>
  <c r="K97" i="3"/>
  <c r="L97" i="3" s="1"/>
  <c r="M97" i="3"/>
  <c r="M94" i="3" s="1"/>
  <c r="N97" i="3"/>
  <c r="N94" i="3"/>
  <c r="N89" i="3" s="1"/>
  <c r="O97" i="3"/>
  <c r="O94" i="3"/>
  <c r="P97" i="3"/>
  <c r="P94" i="3"/>
  <c r="J99" i="3"/>
  <c r="M99" i="3"/>
  <c r="N99" i="3"/>
  <c r="O99" i="3"/>
  <c r="O89" i="3" s="1"/>
  <c r="O56" i="3" s="1"/>
  <c r="P99" i="3"/>
  <c r="Q99" i="3"/>
  <c r="R99" i="3"/>
  <c r="K100" i="3"/>
  <c r="K99" i="3"/>
  <c r="L100" i="3"/>
  <c r="L99" i="3" s="1"/>
  <c r="L89" i="1"/>
  <c r="M89" i="1"/>
  <c r="M51" i="1"/>
  <c r="L36" i="3"/>
  <c r="K31" i="1"/>
  <c r="K82" i="3"/>
  <c r="L83" i="3"/>
  <c r="L82" i="3"/>
  <c r="L55" i="1"/>
  <c r="M55" i="1" s="1"/>
  <c r="M107" i="1"/>
  <c r="L86" i="1"/>
  <c r="M86" i="1"/>
  <c r="L71" i="1"/>
  <c r="M71" i="1" s="1"/>
  <c r="M63" i="1"/>
  <c r="L54" i="1"/>
  <c r="M32" i="1"/>
  <c r="M43" i="1"/>
  <c r="M42" i="1" s="1"/>
  <c r="L42" i="1"/>
  <c r="K97" i="1"/>
  <c r="L98" i="1"/>
  <c r="L97" i="1"/>
  <c r="M60" i="1"/>
  <c r="M59" i="1" s="1"/>
  <c r="K2" i="3"/>
  <c r="L52" i="1"/>
  <c r="R48" i="1"/>
  <c r="R63" i="3"/>
  <c r="K109" i="1"/>
  <c r="AE108" i="1"/>
  <c r="L78" i="1"/>
  <c r="M78" i="1"/>
  <c r="M67" i="1"/>
  <c r="J89" i="3"/>
  <c r="K69" i="3"/>
  <c r="L70" i="3"/>
  <c r="L69" i="3"/>
  <c r="L62" i="3"/>
  <c r="J62" i="3" s="1"/>
  <c r="J55" i="3"/>
  <c r="K19" i="1"/>
  <c r="L24" i="1"/>
  <c r="M24" i="1" s="1"/>
  <c r="M93" i="1"/>
  <c r="M52" i="1"/>
  <c r="S3" i="1"/>
  <c r="L53" i="1"/>
  <c r="M53" i="1" s="1"/>
  <c r="M64" i="1"/>
  <c r="M37" i="1"/>
  <c r="M36" i="1"/>
  <c r="P89" i="3"/>
  <c r="L41" i="1"/>
  <c r="M41" i="1" s="1"/>
  <c r="P21" i="1"/>
  <c r="L95" i="1"/>
  <c r="K100" i="1"/>
  <c r="M101" i="1"/>
  <c r="M100" i="1" s="1"/>
  <c r="M89" i="3"/>
  <c r="M56" i="3" s="1"/>
  <c r="L4" i="3"/>
  <c r="L104" i="1"/>
  <c r="M104" i="1"/>
  <c r="R76" i="1"/>
  <c r="L62" i="1"/>
  <c r="L56" i="1"/>
  <c r="N48" i="1"/>
  <c r="L35" i="3"/>
  <c r="L72" i="3"/>
  <c r="J2" i="3"/>
  <c r="Q109" i="1"/>
  <c r="L88" i="1"/>
  <c r="M88" i="1" s="1"/>
  <c r="L84" i="1"/>
  <c r="M84" i="1"/>
  <c r="L80" i="1"/>
  <c r="M80" i="1" s="1"/>
  <c r="Q76" i="1"/>
  <c r="L74" i="1"/>
  <c r="M74" i="1"/>
  <c r="K49" i="1"/>
  <c r="L50" i="1"/>
  <c r="M50" i="1" s="1"/>
  <c r="L49" i="1"/>
  <c r="M98" i="1"/>
  <c r="M97" i="1"/>
  <c r="L64" i="3"/>
  <c r="L112" i="1"/>
  <c r="M113" i="1"/>
  <c r="M112" i="1"/>
  <c r="M109" i="1" s="1"/>
  <c r="M83" i="1"/>
  <c r="M34" i="1"/>
  <c r="M31" i="1" s="1"/>
  <c r="Q5" i="1"/>
  <c r="Q3" i="1"/>
  <c r="L26" i="3"/>
  <c r="L25" i="3"/>
  <c r="K64" i="3"/>
  <c r="M95" i="1"/>
  <c r="M3" i="3" l="1"/>
  <c r="L94" i="1"/>
  <c r="M94" i="1" s="1"/>
  <c r="N7" i="3"/>
  <c r="N5" i="3" s="1"/>
  <c r="K90" i="1"/>
  <c r="L19" i="1"/>
  <c r="M99" i="1"/>
  <c r="L94" i="3"/>
  <c r="R7" i="3"/>
  <c r="R5" i="3" s="1"/>
  <c r="R3" i="3" s="1"/>
  <c r="P76" i="1"/>
  <c r="O3" i="3"/>
  <c r="N56" i="3"/>
  <c r="P56" i="3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L6" i="1"/>
  <c r="L5" i="1" s="1"/>
  <c r="M7" i="1"/>
  <c r="M91" i="1"/>
  <c r="M90" i="1" s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Q3" i="3"/>
  <c r="M54" i="1"/>
  <c r="M49" i="1" s="1"/>
  <c r="O5" i="1"/>
  <c r="P3" i="3"/>
  <c r="M81" i="1"/>
  <c r="O69" i="1"/>
  <c r="K70" i="1"/>
  <c r="L66" i="1"/>
  <c r="M66" i="1"/>
  <c r="K40" i="3"/>
  <c r="L41" i="3"/>
  <c r="L40" i="3" s="1"/>
  <c r="J3" i="3"/>
  <c r="S2" i="3" s="1"/>
  <c r="L89" i="3"/>
  <c r="L2" i="1"/>
  <c r="K47" i="1"/>
  <c r="L79" i="1"/>
  <c r="M79" i="1" s="1"/>
  <c r="O48" i="1"/>
  <c r="P6" i="1"/>
  <c r="P5" i="1" s="1"/>
  <c r="P3" i="1" s="1"/>
  <c r="L55" i="3"/>
  <c r="L2" i="3" s="1"/>
  <c r="P30" i="1"/>
  <c r="K7" i="3" l="1"/>
  <c r="K5" i="3" s="1"/>
  <c r="AE5" i="1"/>
  <c r="M82" i="1"/>
  <c r="M77" i="1" s="1"/>
  <c r="M76" i="1" s="1"/>
  <c r="M47" i="1"/>
  <c r="M2" i="1" s="1"/>
  <c r="K2" i="1"/>
  <c r="L7" i="3"/>
  <c r="L5" i="3" s="1"/>
  <c r="L3" i="3" s="1"/>
  <c r="L3" i="1"/>
  <c r="AF3" i="1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M3" i="1" l="1"/>
  <c r="AE47" i="1"/>
  <c r="AE3" i="1"/>
  <c r="T4" i="3"/>
  <c r="K3" i="3"/>
  <c r="T2" i="3" s="1"/>
  <c r="H47" i="9" l="1"/>
  <c r="H39" i="9" s="1"/>
  <c r="H38" i="9" s="1"/>
  <c r="H4" i="9" s="1"/>
  <c r="S4" i="9" s="1"/>
  <c r="I47" i="9"/>
  <c r="I39" i="9" s="1"/>
  <c r="I38" i="9" s="1"/>
  <c r="I4" i="9" s="1"/>
  <c r="G47" i="9" l="1"/>
  <c r="G39" i="9" s="1"/>
  <c r="G38" i="9" s="1"/>
  <c r="G4" i="9" s="1"/>
</calcChain>
</file>

<file path=xl/sharedStrings.xml><?xml version="1.0" encoding="utf-8"?>
<sst xmlns="http://schemas.openxmlformats.org/spreadsheetml/2006/main" count="2167" uniqueCount="999">
  <si>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</si>
  <si>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</si>
  <si>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</si>
  <si>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</si>
  <si>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</si>
  <si>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</si>
  <si>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</si>
  <si>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</si>
  <si>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</si>
  <si>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</si>
  <si>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</si>
  <si>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</si>
  <si>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</si>
  <si>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</si>
  <si>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</si>
  <si>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</si>
  <si>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</si>
  <si>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</si>
  <si>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</si>
  <si>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</si>
  <si>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</si>
  <si>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</si>
  <si>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</si>
  <si>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</si>
  <si>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</si>
  <si>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</si>
  <si>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</si>
  <si>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</si>
  <si>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</si>
  <si>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</si>
  <si>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</si>
  <si>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</si>
  <si>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</si>
  <si>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</si>
  <si>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</si>
  <si>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</si>
  <si>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</si>
  <si>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</si>
  <si>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</si>
  <si>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</si>
  <si>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</si>
  <si>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</si>
  <si>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</si>
  <si>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</si>
  <si>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</si>
  <si>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</si>
  <si>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</si>
  <si>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</si>
  <si>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</si>
  <si>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</si>
  <si>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</si>
  <si>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</si>
  <si>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</si>
  <si>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</si>
  <si>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</si>
  <si>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</si>
  <si>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</si>
  <si>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</si>
  <si>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</si>
  <si>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</si>
  <si>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</si>
  <si>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</si>
  <si>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</si>
  <si>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</si>
  <si>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</si>
  <si>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</si>
  <si>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</si>
  <si>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</si>
  <si>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</si>
  <si>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</si>
  <si>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</si>
  <si>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</si>
  <si>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</si>
  <si>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</si>
  <si>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</si>
  <si>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</si>
  <si>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</si>
  <si>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</si>
  <si>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</si>
  <si>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</si>
  <si>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</si>
  <si>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</si>
  <si>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</si>
  <si>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</si>
  <si>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</si>
  <si>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</si>
  <si>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</si>
  <si>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</si>
  <si>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</si>
  <si>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</si>
  <si>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</si>
  <si>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</si>
  <si>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</si>
  <si>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</si>
  <si>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</si>
  <si>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</si>
  <si>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</si>
  <si>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</si>
  <si>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</si>
  <si>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</si>
  <si>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</si>
  <si>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</si>
  <si>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</si>
  <si>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</si>
  <si>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</si>
  <si>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</si>
  <si>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</si>
  <si>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</si>
  <si>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</si>
  <si>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</si>
  <si>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</si>
  <si>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</si>
  <si>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</si>
  <si>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</si>
  <si>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</si>
  <si>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</si>
  <si>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</si>
  <si>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</si>
  <si>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</si>
  <si>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</si>
  <si>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</si>
  <si>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</si>
  <si>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</si>
  <si>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</si>
  <si>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</si>
  <si>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</si>
  <si>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</si>
  <si>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</si>
  <si>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</si>
  <si>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</si>
  <si>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</si>
  <si>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</si>
  <si>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</si>
  <si>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</si>
  <si>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</si>
  <si>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</si>
  <si>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</si>
  <si>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</si>
  <si>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</si>
  <si>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</si>
  <si>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</si>
  <si>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</si>
  <si>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</si>
  <si>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</si>
  <si>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</si>
  <si>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</si>
  <si>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</si>
  <si>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</si>
  <si>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</si>
  <si>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</si>
  <si>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</si>
  <si>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</si>
  <si>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</si>
  <si>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</si>
  <si>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</si>
  <si>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</si>
  <si>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</si>
  <si>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</si>
  <si>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</si>
  <si>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</si>
  <si>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</si>
  <si>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</si>
  <si>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</si>
  <si>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</si>
  <si>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</si>
  <si>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</si>
  <si>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</si>
  <si>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</si>
  <si>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</si>
  <si>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</si>
  <si>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</si>
  <si>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</si>
  <si>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</si>
  <si>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</si>
  <si>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</si>
  <si>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</si>
  <si>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</si>
  <si>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</si>
  <si>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</si>
  <si>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</si>
  <si>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</si>
  <si>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</si>
  <si>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</si>
  <si>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</si>
  <si>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</si>
  <si>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</si>
  <si>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</si>
  <si>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</si>
  <si>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</si>
  <si>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</si>
  <si>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</si>
  <si>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</si>
  <si>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</si>
  <si>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</si>
  <si>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</si>
  <si>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</si>
  <si>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</si>
  <si>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</si>
  <si>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</si>
  <si>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</si>
  <si>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</si>
  <si>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</si>
  <si>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</si>
  <si>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</si>
  <si>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</si>
  <si>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</si>
  <si>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</si>
  <si>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</si>
  <si>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</si>
  <si>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</si>
  <si>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</si>
  <si>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</si>
  <si>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</si>
  <si>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</si>
  <si>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</si>
  <si>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</si>
  <si>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</si>
  <si>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</si>
  <si>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</si>
  <si>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</si>
  <si>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</si>
  <si>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</si>
  <si>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</si>
  <si>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</si>
  <si>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</si>
  <si>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</si>
  <si>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</si>
  <si>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</si>
  <si>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</si>
  <si>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</si>
  <si>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</si>
  <si>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</si>
  <si>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</si>
  <si>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</si>
  <si>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</si>
  <si>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</si>
  <si>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</si>
  <si>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</si>
  <si>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</si>
  <si>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</si>
  <si>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</si>
  <si>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</si>
  <si>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</si>
  <si>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</si>
  <si>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</si>
  <si>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</si>
  <si>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</si>
  <si>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</si>
  <si>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</si>
  <si>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</si>
  <si>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</si>
  <si>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</si>
  <si>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</si>
  <si>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</si>
  <si>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</si>
  <si>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</si>
  <si>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</si>
  <si>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</si>
  <si>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</si>
  <si>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</si>
  <si>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</si>
  <si>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</si>
  <si>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</si>
  <si>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</si>
  <si>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</si>
  <si>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</si>
  <si>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</si>
  <si>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</si>
  <si>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</si>
  <si>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</si>
  <si>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</si>
  <si>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</si>
  <si>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</si>
  <si>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</si>
  <si>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</si>
  <si>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</si>
  <si>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</si>
  <si>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</si>
  <si>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</si>
  <si>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</si>
  <si>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</si>
  <si>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</si>
  <si>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</si>
  <si>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</si>
  <si>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</si>
  <si>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</si>
  <si>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</si>
  <si>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</si>
  <si>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</si>
  <si>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</si>
  <si>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</si>
  <si>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</si>
  <si>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</si>
  <si>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</si>
  <si>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</si>
  <si>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</si>
  <si>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</si>
  <si>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</si>
  <si>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</si>
  <si>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</si>
  <si>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</si>
  <si>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</si>
  <si>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</si>
  <si>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</si>
  <si>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</si>
  <si>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</si>
  <si>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</si>
  <si>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</si>
  <si>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</si>
  <si>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</si>
  <si>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</si>
  <si>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</si>
  <si>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</si>
  <si>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</si>
  <si>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</si>
  <si>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</si>
  <si>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</si>
  <si>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</si>
  <si>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</si>
  <si>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</si>
  <si>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</si>
  <si>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</si>
  <si>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</si>
  <si>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</si>
  <si>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</si>
  <si>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</si>
  <si>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</si>
  <si>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</si>
  <si>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</si>
  <si>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</si>
  <si>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</si>
  <si>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</si>
  <si>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</si>
  <si>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</si>
  <si>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</si>
  <si>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</si>
  <si>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</si>
  <si>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</si>
  <si>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</si>
  <si>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</si>
  <si>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</si>
  <si>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</si>
  <si>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</si>
  <si>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</si>
  <si>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</si>
  <si>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</si>
  <si>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</si>
  <si>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</si>
  <si>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</si>
  <si>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</si>
  <si>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</si>
  <si>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</si>
  <si>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</si>
  <si>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</si>
  <si>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</si>
  <si>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</si>
  <si>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</si>
  <si>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</si>
  <si>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</si>
  <si>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</si>
  <si>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</si>
  <si>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</si>
  <si>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</si>
  <si>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</si>
  <si>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</si>
  <si>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</si>
  <si>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</si>
  <si>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</si>
  <si>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</si>
  <si>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</si>
  <si>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</si>
  <si>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</si>
  <si>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</si>
  <si>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</si>
  <si>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</si>
  <si>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</si>
  <si>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</si>
  <si>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</si>
  <si>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</si>
  <si>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</si>
  <si>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</si>
  <si>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</si>
  <si>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</si>
  <si>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</si>
  <si>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</si>
  <si>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</si>
  <si>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</si>
  <si>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</si>
  <si>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</si>
  <si>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</si>
  <si>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</si>
  <si>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</si>
  <si>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</si>
  <si>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</si>
  <si>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</si>
  <si>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</si>
  <si>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</si>
  <si>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</si>
  <si>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</si>
  <si>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</si>
  <si>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</si>
  <si>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</si>
  <si>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</si>
  <si>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</si>
  <si>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</si>
  <si>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</si>
  <si>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</si>
  <si>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</si>
  <si>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</si>
  <si>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</si>
  <si>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</si>
  <si>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</si>
  <si>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</si>
  <si>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</si>
  <si>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</si>
  <si>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</si>
  <si>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</si>
  <si>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</si>
  <si>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</si>
  <si>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</si>
  <si>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</si>
  <si>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</si>
  <si>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</si>
  <si>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</si>
  <si>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</si>
  <si>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</si>
  <si>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</si>
  <si>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</si>
  <si>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</si>
  <si>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</si>
  <si>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</si>
  <si>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</si>
  <si>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</si>
  <si>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</si>
  <si>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</si>
  <si>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</si>
  <si>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</si>
  <si>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</si>
  <si>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</si>
  <si>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</si>
  <si>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</si>
  <si>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</si>
  <si>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</si>
  <si>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</si>
  <si>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</si>
  <si>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</si>
  <si>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</si>
  <si>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</si>
  <si>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</si>
  <si>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</si>
  <si>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</si>
  <si>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</si>
  <si>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</si>
  <si>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</si>
  <si>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</si>
  <si>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</si>
  <si>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</si>
  <si>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</si>
  <si>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</si>
  <si>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</si>
  <si>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</si>
  <si>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</si>
  <si>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</si>
  <si>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</si>
  <si>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</si>
  <si>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</si>
  <si>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</si>
  <si>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</si>
  <si>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</si>
  <si>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</si>
  <si>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</si>
  <si>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</si>
  <si>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</si>
  <si>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</si>
  <si>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</si>
  <si>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</si>
  <si>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</si>
  <si>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</si>
  <si>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</si>
  <si>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</si>
  <si>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</si>
  <si>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</si>
  <si>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</si>
  <si>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</si>
  <si>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</si>
  <si>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</si>
  <si>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</si>
  <si>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</si>
  <si>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</si>
  <si>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</si>
  <si>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</si>
  <si>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</si>
  <si>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</si>
  <si>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</si>
  <si>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</si>
  <si>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</si>
  <si>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</si>
  <si>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</si>
  <si>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</si>
  <si>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</si>
  <si>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</si>
  <si>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</si>
  <si>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</si>
  <si>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</si>
  <si>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</si>
  <si>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</si>
  <si>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</si>
  <si>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</si>
  <si>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</si>
  <si>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</si>
  <si>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</si>
  <si>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</si>
  <si>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</si>
  <si>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</si>
  <si>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</si>
  <si>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</si>
  <si>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</si>
  <si>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</si>
  <si>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</si>
  <si>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</si>
  <si>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</si>
  <si>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</si>
  <si>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</si>
  <si>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</si>
  <si>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</si>
  <si>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</si>
  <si>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</si>
  <si>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</si>
  <si>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</si>
  <si>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</si>
  <si>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</si>
  <si>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</si>
  <si>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</si>
  <si>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</si>
  <si>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</si>
  <si>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</si>
  <si>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</si>
  <si>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</si>
  <si>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</si>
  <si>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</si>
  <si>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</si>
  <si>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</si>
  <si>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</si>
  <si>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</si>
  <si>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</si>
  <si>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</si>
  <si>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</si>
  <si>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</si>
  <si>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</si>
  <si>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</si>
  <si>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</si>
  <si>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</si>
  <si>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</si>
  <si>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</si>
  <si>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</si>
  <si>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</si>
  <si>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</si>
  <si>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</si>
  <si>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</si>
  <si>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</si>
  <si>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</si>
  <si>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</si>
  <si>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</si>
  <si>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</si>
  <si>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</si>
  <si>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</si>
  <si>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</si>
  <si>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</si>
  <si>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</si>
  <si>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</si>
  <si>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</si>
  <si>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</si>
  <si>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</si>
  <si>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</si>
  <si>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</si>
  <si>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</si>
  <si>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</si>
  <si>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</si>
  <si>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</si>
  <si>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</si>
  <si>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</si>
  <si>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</si>
  <si>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</si>
  <si>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</si>
  <si>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</si>
  <si>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</si>
  <si>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</si>
  <si>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</si>
  <si>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</si>
  <si>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</si>
  <si>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</si>
  <si>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</si>
  <si>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</si>
  <si>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</si>
  <si>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</si>
  <si>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</si>
  <si>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</si>
  <si>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</si>
  <si>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</si>
  <si>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</si>
  <si>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</si>
  <si>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</si>
  <si>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</si>
  <si>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</si>
  <si>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</si>
  <si>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</si>
  <si>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</si>
  <si>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</si>
  <si>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</si>
  <si>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</si>
  <si>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</si>
  <si>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</si>
  <si>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</si>
  <si>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</si>
  <si>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</si>
  <si>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</si>
  <si>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</si>
  <si>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</si>
  <si>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</si>
  <si>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</si>
  <si>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</si>
  <si>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</si>
  <si>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</si>
  <si>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</si>
  <si>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</si>
  <si>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</si>
  <si>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</si>
  <si>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</si>
  <si>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</si>
  <si>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</si>
  <si>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</si>
  <si>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</si>
  <si>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</si>
  <si>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</si>
  <si>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</si>
  <si>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</si>
  <si>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</si>
  <si>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</si>
  <si>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</si>
  <si>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</si>
  <si>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</si>
  <si>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</si>
  <si>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</si>
  <si>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</si>
  <si>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</si>
  <si>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</si>
  <si>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</si>
  <si>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</si>
  <si>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</si>
  <si>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</si>
  <si>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</si>
  <si>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</si>
  <si>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</si>
  <si>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</si>
  <si>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</si>
  <si>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</si>
  <si>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</si>
  <si>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</si>
  <si>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</si>
  <si>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</si>
  <si>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</si>
  <si>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</si>
  <si>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</si>
  <si>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</si>
  <si>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</si>
  <si>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</si>
  <si>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</si>
  <si>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</si>
  <si>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</si>
  <si>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</si>
  <si>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</si>
  <si>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</si>
  <si>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</si>
  <si>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</si>
  <si>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</si>
  <si>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</si>
  <si>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</si>
  <si>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</si>
  <si>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</si>
  <si>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</si>
  <si>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</si>
  <si>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</si>
  <si>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</si>
  <si>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</si>
  <si>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</si>
  <si>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</si>
  <si>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</si>
  <si>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</si>
  <si>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</si>
  <si>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</si>
  <si>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</si>
  <si>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</si>
  <si>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</si>
  <si>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</si>
  <si>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</si>
  <si>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</si>
  <si>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</si>
  <si>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</si>
  <si>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</si>
  <si>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</si>
  <si>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</si>
  <si>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</si>
  <si>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</si>
  <si>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</si>
  <si>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</si>
  <si>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</si>
  <si>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</si>
  <si>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</si>
  <si>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</si>
  <si>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</si>
  <si>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</si>
  <si>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</si>
  <si>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</si>
  <si>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</si>
  <si>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</si>
  <si>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</si>
  <si>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</si>
  <si>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</si>
  <si>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</si>
  <si>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</si>
  <si>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</si>
  <si>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</si>
  <si>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</si>
  <si>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</si>
  <si>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</si>
  <si>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</si>
  <si>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</si>
  <si>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</si>
  <si>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</si>
  <si>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</si>
  <si>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</si>
  <si>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</si>
  <si>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</si>
  <si>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</si>
  <si>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</si>
  <si>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</si>
  <si>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</si>
  <si>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</si>
  <si>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</si>
  <si>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</si>
  <si>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</si>
  <si>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</si>
  <si>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</si>
  <si>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</si>
  <si>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</si>
  <si>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</si>
  <si>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</si>
  <si>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</si>
  <si>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</si>
  <si>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</si>
  <si>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</si>
  <si>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</si>
  <si>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</si>
  <si>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</si>
  <si>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</si>
  <si>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</si>
  <si>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</si>
  <si>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</si>
  <si>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</si>
  <si>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</si>
  <si>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</si>
  <si>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</si>
  <si>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</si>
  <si>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</si>
  <si>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</si>
  <si>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</si>
  <si>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</si>
  <si>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</si>
  <si>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</si>
  <si>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</si>
  <si>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</si>
  <si>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</si>
  <si>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</si>
  <si>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</si>
  <si>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</si>
  <si>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</si>
  <si>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</si>
  <si>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</si>
  <si>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</si>
  <si>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</si>
  <si>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</si>
  <si>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</si>
  <si>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</si>
  <si>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</si>
  <si>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</si>
  <si>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</si>
  <si>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</si>
  <si>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</si>
  <si>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</si>
  <si>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</si>
  <si>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</si>
  <si>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</si>
  <si>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</si>
  <si>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</si>
  <si>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</si>
  <si>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</si>
  <si>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</si>
  <si>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</si>
  <si>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</si>
  <si>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</si>
  <si>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</si>
  <si>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</si>
  <si>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</si>
  <si>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</si>
  <si>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</si>
  <si>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</si>
  <si>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</si>
  <si>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</si>
  <si>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</si>
  <si>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</si>
  <si>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</si>
  <si>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</si>
  <si>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</si>
  <si>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</si>
  <si>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</si>
  <si>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</si>
  <si>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</si>
  <si>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</si>
  <si>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</si>
  <si>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</si>
  <si>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</si>
  <si>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</si>
  <si>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</si>
  <si>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</si>
  <si>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</si>
  <si>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</si>
  <si>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</si>
  <si>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</si>
  <si>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</si>
  <si>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</si>
  <si>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</si>
  <si>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</si>
  <si>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</si>
  <si>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</si>
  <si>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</si>
  <si>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</si>
  <si>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</si>
  <si>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</si>
  <si>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</si>
  <si>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</si>
  <si>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</si>
  <si>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</si>
  <si>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</si>
  <si>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</si>
  <si>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</si>
  <si>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</si>
  <si>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</si>
  <si>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</si>
  <si>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</si>
  <si>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</si>
  <si>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</si>
  <si>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</si>
  <si>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</si>
  <si>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</si>
  <si>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</si>
  <si>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</si>
  <si>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</si>
  <si>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</si>
  <si>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</si>
  <si>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</si>
  <si>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</si>
  <si>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</si>
  <si>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</si>
  <si>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</si>
  <si>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</si>
  <si>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</si>
  <si>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</si>
  <si>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</si>
  <si>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</si>
  <si>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</si>
  <si>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</si>
  <si>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</si>
  <si>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</si>
  <si>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</si>
  <si>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</si>
  <si>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</si>
  <si>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</si>
  <si>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</si>
  <si>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</si>
  <si>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</si>
  <si>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</si>
  <si>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</si>
  <si>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</si>
  <si>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</si>
  <si>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</si>
  <si>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</si>
  <si>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</si>
  <si>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</si>
  <si>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</si>
  <si>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</si>
  <si>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</si>
  <si>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</si>
  <si>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</si>
  <si>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</si>
  <si>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</si>
  <si>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 xml:space="preserve">Obnova, nadgradnja in izboljšanje opremljenosti obstoječih vadbenih kapacitet za posebne policijske veščine in protiteroristično vadbo 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</si>
  <si>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</si>
  <si>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</si>
  <si>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</si>
  <si>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</si>
  <si>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</si>
  <si>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</si>
  <si>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</si>
  <si>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</si>
  <si>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</si>
  <si>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</si>
  <si>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</si>
  <si>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</si>
  <si>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</si>
  <si>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</si>
  <si>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</si>
  <si>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</si>
  <si>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</si>
  <si>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</si>
  <si>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</si>
  <si>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</si>
  <si>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</si>
  <si>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</si>
  <si>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</si>
  <si>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</si>
  <si>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</si>
  <si>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</si>
  <si>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</si>
  <si>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</si>
  <si>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</si>
  <si>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</si>
  <si>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</si>
  <si>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</si>
  <si>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</si>
  <si>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</si>
  <si>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</si>
  <si>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</si>
  <si>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</si>
  <si>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</si>
  <si>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</si>
  <si>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</si>
  <si>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</si>
  <si>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</si>
  <si>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</si>
  <si>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</si>
  <si>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</si>
  <si>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</si>
  <si>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</si>
  <si>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</si>
  <si>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</si>
  <si>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</si>
  <si>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</si>
  <si>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</si>
  <si>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</si>
  <si>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</si>
  <si>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</si>
  <si>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</si>
  <si>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</si>
  <si>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</si>
  <si>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</si>
  <si>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</si>
  <si>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</si>
  <si>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</si>
  <si>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</si>
  <si>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</si>
  <si>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</si>
  <si>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</si>
  <si>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</si>
  <si>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</si>
  <si>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</si>
  <si>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</si>
  <si>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</si>
  <si>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</si>
  <si>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</si>
  <si>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</si>
  <si>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</si>
  <si>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</si>
  <si>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</si>
  <si>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</si>
  <si>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</si>
  <si>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</si>
  <si>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</si>
  <si>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</si>
  <si>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</si>
  <si>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</si>
  <si>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</si>
  <si>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</si>
  <si>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</si>
  <si>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</si>
  <si>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</si>
  <si>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</si>
  <si>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</si>
  <si>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</si>
  <si>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MNZ-DLL</t>
  </si>
  <si>
    <t>Prostori za vodnike službenih psov</t>
  </si>
  <si>
    <t>Zagotavljanje nujno potrebne razpoložljivosti delovanja informacijsko telekomunikacijskega sistema</t>
  </si>
  <si>
    <t>Uskladitev dinamike.</t>
  </si>
  <si>
    <t xml:space="preserve">Akcijski načrt SNV 2021 -2027 </t>
  </si>
  <si>
    <t>Povečanje projekta za 280.000 EUR,</t>
  </si>
  <si>
    <t>Znižanje projekta na EU za 280.000 EUR.</t>
  </si>
  <si>
    <t>Uskladitev dinamike in prenos sredstev iz  I.SO3.3.2-02 v leto 2025</t>
  </si>
  <si>
    <t>Prenos sredstev v I.SO3.3.22-01.</t>
  </si>
  <si>
    <t>Povečanje projekta za 30.000 EUR, uskladitev dinamike.</t>
  </si>
  <si>
    <t>Znižanje projekta za 30.000 EUR, uskladitev dinamike.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</si>
</sst>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45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  <xf numFmtId="4" fontId="2" fillId="4" borderId="1" xfId="1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vertical="justify" wrapText="1"/>
    </xf>
    <xf numFmtId="0" fontId="2" fillId="4" borderId="1" xfId="0" applyFont="1" applyFill="1" applyBorder="1" applyAlignment="1">
      <alignment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332265</xdr:colOff>
      <xdr:row>1</xdr:row>
      <xdr:rowOff>118236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1217" y="0"/>
          <a:ext cx="1152244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S83"/>
  <sheetViews>
    <sheetView tabSelected="1" topLeftCell="A40" zoomScale="130" zoomScaleNormal="130" workbookViewId="0">
      <selection activeCell="C32" sqref="C32"/>
    </sheetView>
  </sheetViews>
  <sheetFormatPr defaultRowHeight="12.75" x14ac:dyDescent="0.2"/>
  <cols>
    <col min="2" max="2" width="13.5703125" customWidth="1"/>
    <col min="3" max="3" width="37" bestFit="1" customWidth="1"/>
    <col min="7" max="8" width="12.28515625" bestFit="1" customWidth="1"/>
    <col min="9" max="9" width="11.28515625" bestFit="1" customWidth="1"/>
    <col min="10" max="10" width="0" hidden="1" customWidth="1"/>
    <col min="11" max="12" width="11.28515625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6" width="22.140625" customWidth="1"/>
    <col min="17" max="17" width="11.7109375" hidden="1" customWidth="1"/>
    <col min="18" max="18" width="12.7109375" bestFit="1" customWidth="1"/>
    <col min="19" max="19" width="12.7109375" hidden="1" customWidth="1"/>
  </cols>
  <sheetData>
    <row r="1" spans="1:19" ht="15.75" x14ac:dyDescent="0.25">
      <c r="A1" s="133" t="s">
        <v>992</v>
      </c>
      <c r="B1" s="134"/>
      <c r="C1" s="134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19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19" ht="36" customHeight="1" x14ac:dyDescent="0.2">
      <c r="A3" s="84" t="s">
        <v>837</v>
      </c>
      <c r="B3" s="84" t="s">
        <v>784</v>
      </c>
      <c r="C3" s="108" t="s">
        <v>839</v>
      </c>
      <c r="D3" s="109" t="s">
        <v>786</v>
      </c>
      <c r="E3" s="109" t="s">
        <v>838</v>
      </c>
      <c r="F3" s="109" t="s">
        <v>789</v>
      </c>
      <c r="G3" s="109" t="s">
        <v>791</v>
      </c>
      <c r="H3" s="109" t="s">
        <v>836</v>
      </c>
      <c r="I3" s="109" t="s">
        <v>793</v>
      </c>
      <c r="J3" s="119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958</v>
      </c>
      <c r="S3" s="80">
        <v>32256450.300000001</v>
      </c>
    </row>
    <row r="4" spans="1:19" ht="58.5" customHeight="1" x14ac:dyDescent="0.2">
      <c r="A4" s="124"/>
      <c r="B4" s="124" t="s">
        <v>842</v>
      </c>
      <c r="C4" s="123"/>
      <c r="D4" s="124"/>
      <c r="E4" s="124"/>
      <c r="F4" s="124"/>
      <c r="G4" s="132">
        <f>+G5+G25+G38+G77</f>
        <v>41140730.82</v>
      </c>
      <c r="H4" s="132">
        <f t="shared" ref="H4:O4" si="0">+H5+H25+H38+H77</f>
        <v>32248950.300000001</v>
      </c>
      <c r="I4" s="132">
        <f t="shared" si="0"/>
        <v>8891780.5199999996</v>
      </c>
      <c r="J4" s="132">
        <f t="shared" ref="J4" si="1">+J5+J25+J38+J77</f>
        <v>0</v>
      </c>
      <c r="K4" s="132">
        <f t="shared" ref="K4" si="2">+K5+K25+K38+K77</f>
        <v>2791734.55</v>
      </c>
      <c r="L4" s="132">
        <f t="shared" si="0"/>
        <v>4075777.35</v>
      </c>
      <c r="M4" s="132">
        <f t="shared" si="0"/>
        <v>11747992.620000001</v>
      </c>
      <c r="N4" s="132">
        <f t="shared" si="0"/>
        <v>9570961.6699999999</v>
      </c>
      <c r="O4" s="132">
        <f t="shared" si="0"/>
        <v>12954264.620000001</v>
      </c>
      <c r="P4" s="125"/>
      <c r="R4" s="80"/>
      <c r="S4" s="80">
        <f>+S3-H4</f>
        <v>7500</v>
      </c>
    </row>
    <row r="5" spans="1:19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11418796.42</v>
      </c>
      <c r="H5" s="89">
        <f t="shared" ref="H5:O5" si="3">+H6+H17+H20</f>
        <v>9049097.3100000005</v>
      </c>
      <c r="I5" s="89">
        <f t="shared" si="3"/>
        <v>2369699.11</v>
      </c>
      <c r="J5" s="89">
        <f t="shared" si="3"/>
        <v>0</v>
      </c>
      <c r="K5" s="89">
        <f t="shared" si="3"/>
        <v>584462.48</v>
      </c>
      <c r="L5" s="89">
        <f t="shared" si="3"/>
        <v>493726.68999999994</v>
      </c>
      <c r="M5" s="89">
        <f t="shared" si="3"/>
        <v>2756900.49</v>
      </c>
      <c r="N5" s="89">
        <f t="shared" si="3"/>
        <v>2720591.3299999996</v>
      </c>
      <c r="O5" s="89">
        <f t="shared" si="3"/>
        <v>4863115.4300000006</v>
      </c>
      <c r="P5" s="89"/>
      <c r="S5" s="80"/>
    </row>
    <row r="6" spans="1:19" ht="24" x14ac:dyDescent="0.2">
      <c r="A6" s="120"/>
      <c r="B6" s="120" t="s">
        <v>844</v>
      </c>
      <c r="C6" s="121" t="s">
        <v>970</v>
      </c>
      <c r="D6" s="120" t="s">
        <v>840</v>
      </c>
      <c r="E6" s="120"/>
      <c r="F6" s="120"/>
      <c r="G6" s="122">
        <f t="shared" ref="G6:O6" si="4">+G7+G14+G10</f>
        <v>9225463.0800000001</v>
      </c>
      <c r="H6" s="122">
        <f t="shared" si="4"/>
        <v>6919097.3100000005</v>
      </c>
      <c r="I6" s="122">
        <f t="shared" si="4"/>
        <v>2306365.77</v>
      </c>
      <c r="J6" s="122">
        <f t="shared" si="4"/>
        <v>0</v>
      </c>
      <c r="K6" s="122">
        <f t="shared" si="4"/>
        <v>583325.96</v>
      </c>
      <c r="L6" s="122">
        <f t="shared" si="4"/>
        <v>358187.97</v>
      </c>
      <c r="M6" s="122">
        <f t="shared" si="4"/>
        <v>2106900.4900000002</v>
      </c>
      <c r="N6" s="122">
        <f t="shared" si="4"/>
        <v>2076146.88</v>
      </c>
      <c r="O6" s="122">
        <f t="shared" si="4"/>
        <v>4100901.7800000003</v>
      </c>
      <c r="P6" s="122"/>
    </row>
    <row r="7" spans="1:19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O7" si="5">SUM(G8:G9)</f>
        <v>1271666.67</v>
      </c>
      <c r="H7" s="85">
        <f t="shared" si="5"/>
        <v>953750</v>
      </c>
      <c r="I7" s="85">
        <f t="shared" si="5"/>
        <v>317916.67000000004</v>
      </c>
      <c r="J7" s="85">
        <f t="shared" si="5"/>
        <v>0</v>
      </c>
      <c r="K7" s="85">
        <f t="shared" si="5"/>
        <v>0</v>
      </c>
      <c r="L7" s="85">
        <f t="shared" si="5"/>
        <v>27844.35</v>
      </c>
      <c r="M7" s="85">
        <f t="shared" si="5"/>
        <v>133333.32999999999</v>
      </c>
      <c r="N7" s="85">
        <f t="shared" si="5"/>
        <v>503666.67</v>
      </c>
      <c r="O7" s="85">
        <f t="shared" si="5"/>
        <v>606822.32000000007</v>
      </c>
      <c r="P7" s="85"/>
    </row>
    <row r="8" spans="1:19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960</v>
      </c>
      <c r="F8" s="101" t="s">
        <v>835</v>
      </c>
      <c r="G8" s="102">
        <f>+H8+I8</f>
        <v>475000</v>
      </c>
      <c r="H8" s="102">
        <v>356250</v>
      </c>
      <c r="I8" s="102">
        <f>ROUNDUP(H8/3,2)</f>
        <v>118750</v>
      </c>
      <c r="J8" s="102"/>
      <c r="K8" s="102">
        <v>0</v>
      </c>
      <c r="L8" s="102">
        <v>27844.35</v>
      </c>
      <c r="M8" s="102">
        <v>133333.32999999999</v>
      </c>
      <c r="N8" s="102">
        <v>160000</v>
      </c>
      <c r="O8" s="102">
        <v>153822.32</v>
      </c>
      <c r="P8" s="102" t="s">
        <v>991</v>
      </c>
      <c r="Q8" s="80"/>
    </row>
    <row r="9" spans="1:19" ht="24" x14ac:dyDescent="0.2">
      <c r="A9" s="101">
        <v>2</v>
      </c>
      <c r="B9" s="101" t="s">
        <v>945</v>
      </c>
      <c r="C9" s="103" t="s">
        <v>847</v>
      </c>
      <c r="D9" s="101" t="s">
        <v>11</v>
      </c>
      <c r="E9" s="101" t="s">
        <v>961</v>
      </c>
      <c r="F9" s="101" t="s">
        <v>835</v>
      </c>
      <c r="G9" s="102">
        <f>+H9+I9</f>
        <v>796666.67</v>
      </c>
      <c r="H9" s="102">
        <v>597500</v>
      </c>
      <c r="I9" s="102">
        <f>ROUNDUP(H9/3,2)</f>
        <v>199166.67</v>
      </c>
      <c r="J9" s="102"/>
      <c r="K9" s="102">
        <v>0</v>
      </c>
      <c r="L9" s="102">
        <v>0</v>
      </c>
      <c r="M9" s="102">
        <v>0</v>
      </c>
      <c r="N9" s="102">
        <v>343666.67</v>
      </c>
      <c r="O9" s="102">
        <f>+G9-L9-M9-N9</f>
        <v>453000.00000000006</v>
      </c>
      <c r="P9" s="102" t="s">
        <v>991</v>
      </c>
      <c r="Q9" s="138">
        <v>-100000</v>
      </c>
      <c r="S9" s="140"/>
    </row>
    <row r="10" spans="1:19" ht="48" x14ac:dyDescent="0.2">
      <c r="A10" s="81"/>
      <c r="B10" s="81" t="s">
        <v>947</v>
      </c>
      <c r="C10" s="94" t="s">
        <v>971</v>
      </c>
      <c r="D10" s="81" t="s">
        <v>8</v>
      </c>
      <c r="E10" s="81"/>
      <c r="F10" s="81"/>
      <c r="G10" s="85">
        <f>+G11+G12+G13</f>
        <v>6186796.4199999999</v>
      </c>
      <c r="H10" s="85">
        <f t="shared" ref="H10:O10" si="6">+H11+H12+H13</f>
        <v>4640097.3100000005</v>
      </c>
      <c r="I10" s="85">
        <f t="shared" si="6"/>
        <v>1546699.11</v>
      </c>
      <c r="J10" s="85">
        <f t="shared" si="6"/>
        <v>0</v>
      </c>
      <c r="K10" s="85">
        <f t="shared" si="6"/>
        <v>0</v>
      </c>
      <c r="L10" s="85">
        <f t="shared" si="6"/>
        <v>195485.25</v>
      </c>
      <c r="M10" s="85">
        <f t="shared" si="6"/>
        <v>1439000</v>
      </c>
      <c r="N10" s="85">
        <f t="shared" si="6"/>
        <v>1402201.72</v>
      </c>
      <c r="O10" s="85">
        <f t="shared" si="6"/>
        <v>3150109.45</v>
      </c>
      <c r="P10" s="85"/>
    </row>
    <row r="11" spans="1:19" ht="24" x14ac:dyDescent="0.2">
      <c r="A11" s="101">
        <v>3</v>
      </c>
      <c r="B11" s="101" t="s">
        <v>950</v>
      </c>
      <c r="C11" s="103" t="s">
        <v>848</v>
      </c>
      <c r="D11" s="101" t="s">
        <v>11</v>
      </c>
      <c r="E11" s="101" t="s">
        <v>961</v>
      </c>
      <c r="F11" s="101" t="s">
        <v>835</v>
      </c>
      <c r="G11" s="102">
        <f t="shared" ref="G11:G13" si="7">+H11+I11</f>
        <v>1240000</v>
      </c>
      <c r="H11" s="102">
        <v>930000</v>
      </c>
      <c r="I11" s="102">
        <f t="shared" ref="I11:I13" si="8">ROUNDUP(H11/3,2)</f>
        <v>310000</v>
      </c>
      <c r="J11" s="102"/>
      <c r="K11" s="102">
        <v>0</v>
      </c>
      <c r="L11" s="102">
        <v>195485.25</v>
      </c>
      <c r="M11" s="102">
        <v>389000</v>
      </c>
      <c r="N11" s="102">
        <v>322201.71999999997</v>
      </c>
      <c r="O11" s="102">
        <v>333313.03000000003</v>
      </c>
      <c r="P11" s="102" t="s">
        <v>991</v>
      </c>
    </row>
    <row r="12" spans="1:19" ht="24" x14ac:dyDescent="0.2">
      <c r="A12" s="101">
        <v>4</v>
      </c>
      <c r="B12" s="101" t="s">
        <v>946</v>
      </c>
      <c r="C12" s="103" t="s">
        <v>849</v>
      </c>
      <c r="D12" s="101" t="s">
        <v>11</v>
      </c>
      <c r="E12" s="101" t="s">
        <v>961</v>
      </c>
      <c r="F12" s="101" t="s">
        <v>835</v>
      </c>
      <c r="G12" s="102">
        <f t="shared" si="7"/>
        <v>4549196.42</v>
      </c>
      <c r="H12" s="102">
        <v>3411897.31</v>
      </c>
      <c r="I12" s="102">
        <f t="shared" si="8"/>
        <v>1137299.1100000001</v>
      </c>
      <c r="J12" s="102"/>
      <c r="K12" s="102">
        <v>0</v>
      </c>
      <c r="L12" s="102">
        <v>0</v>
      </c>
      <c r="M12" s="102">
        <v>1000000</v>
      </c>
      <c r="N12" s="102">
        <v>1000000</v>
      </c>
      <c r="O12" s="142">
        <v>2549196.42</v>
      </c>
      <c r="P12" s="102" t="s">
        <v>991</v>
      </c>
      <c r="Q12" s="80">
        <f>3411897.31-930000</f>
        <v>2481897.31</v>
      </c>
    </row>
    <row r="13" spans="1:19" ht="24" x14ac:dyDescent="0.2">
      <c r="A13" s="101">
        <v>5</v>
      </c>
      <c r="B13" s="101" t="s">
        <v>983</v>
      </c>
      <c r="C13" s="103" t="s">
        <v>984</v>
      </c>
      <c r="D13" s="101" t="s">
        <v>11</v>
      </c>
      <c r="E13" s="101" t="s">
        <v>961</v>
      </c>
      <c r="F13" s="101" t="s">
        <v>835</v>
      </c>
      <c r="G13" s="102">
        <f t="shared" si="7"/>
        <v>397600</v>
      </c>
      <c r="H13" s="102">
        <v>298200</v>
      </c>
      <c r="I13" s="102">
        <f t="shared" si="8"/>
        <v>99400</v>
      </c>
      <c r="J13" s="102"/>
      <c r="K13" s="102">
        <v>0</v>
      </c>
      <c r="L13" s="102">
        <v>0</v>
      </c>
      <c r="M13" s="102">
        <v>50000</v>
      </c>
      <c r="N13" s="102">
        <v>80000</v>
      </c>
      <c r="O13" s="102">
        <v>267600</v>
      </c>
      <c r="P13" s="102" t="s">
        <v>991</v>
      </c>
      <c r="Q13" s="80">
        <v>298000</v>
      </c>
    </row>
    <row r="14" spans="1:19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1766999.99</v>
      </c>
      <c r="H14" s="85">
        <f t="shared" ref="H14:O14" si="9">SUM(H15:H16)</f>
        <v>1325250</v>
      </c>
      <c r="I14" s="85">
        <f t="shared" si="9"/>
        <v>441749.99</v>
      </c>
      <c r="J14" s="85">
        <f t="shared" si="9"/>
        <v>0</v>
      </c>
      <c r="K14" s="85">
        <f t="shared" si="9"/>
        <v>583325.96</v>
      </c>
      <c r="L14" s="85">
        <f t="shared" si="9"/>
        <v>134858.37</v>
      </c>
      <c r="M14" s="85">
        <f t="shared" si="9"/>
        <v>534567.16</v>
      </c>
      <c r="N14" s="85">
        <f t="shared" si="9"/>
        <v>170278.49</v>
      </c>
      <c r="O14" s="85">
        <f t="shared" si="9"/>
        <v>343970.01</v>
      </c>
      <c r="P14" s="85"/>
    </row>
    <row r="15" spans="1:19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962</v>
      </c>
      <c r="F15" s="98" t="s">
        <v>835</v>
      </c>
      <c r="G15" s="102">
        <v>845666.66</v>
      </c>
      <c r="H15" s="100">
        <v>634250</v>
      </c>
      <c r="I15" s="100">
        <v>211416.66</v>
      </c>
      <c r="J15" s="100"/>
      <c r="K15" s="113">
        <v>81189.95</v>
      </c>
      <c r="L15" s="113">
        <v>102717.8</v>
      </c>
      <c r="M15" s="113">
        <v>429233.83</v>
      </c>
      <c r="N15" s="113">
        <v>71611.820000000007</v>
      </c>
      <c r="O15" s="113">
        <v>160913.26</v>
      </c>
      <c r="P15" s="102" t="s">
        <v>991</v>
      </c>
    </row>
    <row r="16" spans="1:19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962</v>
      </c>
      <c r="F16" s="98" t="s">
        <v>835</v>
      </c>
      <c r="G16" s="102">
        <f t="shared" ref="G16" si="10">+H16+I16</f>
        <v>921333.33</v>
      </c>
      <c r="H16" s="100">
        <v>691000</v>
      </c>
      <c r="I16" s="100">
        <v>230333.33</v>
      </c>
      <c r="J16" s="100"/>
      <c r="K16" s="113">
        <v>502136.01</v>
      </c>
      <c r="L16" s="113">
        <v>32140.57</v>
      </c>
      <c r="M16" s="113">
        <v>105333.33</v>
      </c>
      <c r="N16" s="113">
        <v>98666.67</v>
      </c>
      <c r="O16" s="113">
        <v>183056.75</v>
      </c>
      <c r="P16" s="102" t="s">
        <v>991</v>
      </c>
    </row>
    <row r="17" spans="1:17" ht="24" x14ac:dyDescent="0.2">
      <c r="A17" s="120"/>
      <c r="B17" s="120" t="s">
        <v>859</v>
      </c>
      <c r="C17" s="121" t="s">
        <v>969</v>
      </c>
      <c r="D17" s="120" t="s">
        <v>840</v>
      </c>
      <c r="E17" s="120"/>
      <c r="F17" s="120"/>
      <c r="G17" s="122">
        <f>+G18</f>
        <v>633333.34</v>
      </c>
      <c r="H17" s="122">
        <f t="shared" ref="H17:O21" si="11">+H18</f>
        <v>570000</v>
      </c>
      <c r="I17" s="122">
        <f t="shared" si="11"/>
        <v>63333.340000000004</v>
      </c>
      <c r="J17" s="122">
        <f t="shared" si="11"/>
        <v>0</v>
      </c>
      <c r="K17" s="122">
        <f t="shared" si="11"/>
        <v>1136.52</v>
      </c>
      <c r="L17" s="122">
        <f t="shared" si="11"/>
        <v>135538.72</v>
      </c>
      <c r="M17" s="122">
        <f t="shared" si="11"/>
        <v>166666.67000000001</v>
      </c>
      <c r="N17" s="122">
        <f t="shared" si="11"/>
        <v>161111.10999999999</v>
      </c>
      <c r="O17" s="122">
        <f t="shared" si="11"/>
        <v>168880.32</v>
      </c>
      <c r="P17" s="122"/>
    </row>
    <row r="18" spans="1:17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11"/>
        <v>570000</v>
      </c>
      <c r="I18" s="87">
        <f t="shared" si="11"/>
        <v>63333.340000000004</v>
      </c>
      <c r="J18" s="87">
        <f t="shared" si="11"/>
        <v>0</v>
      </c>
      <c r="K18" s="87">
        <f t="shared" si="11"/>
        <v>1136.52</v>
      </c>
      <c r="L18" s="87">
        <f t="shared" si="11"/>
        <v>135538.72</v>
      </c>
      <c r="M18" s="87">
        <f t="shared" si="11"/>
        <v>166666.67000000001</v>
      </c>
      <c r="N18" s="87">
        <f t="shared" si="11"/>
        <v>161111.10999999999</v>
      </c>
      <c r="O18" s="87">
        <f t="shared" si="11"/>
        <v>168880.32</v>
      </c>
      <c r="P18" s="87"/>
    </row>
    <row r="19" spans="1:17" ht="36" x14ac:dyDescent="0.2">
      <c r="A19" s="101">
        <v>8</v>
      </c>
      <c r="B19" s="101" t="s">
        <v>861</v>
      </c>
      <c r="C19" s="103" t="s">
        <v>974</v>
      </c>
      <c r="D19" s="101" t="s">
        <v>11</v>
      </c>
      <c r="E19" s="101" t="s">
        <v>960</v>
      </c>
      <c r="F19" s="101" t="s">
        <v>835</v>
      </c>
      <c r="G19" s="102">
        <f t="shared" ref="G19" si="12">+H19+I19</f>
        <v>633333.34</v>
      </c>
      <c r="H19" s="102">
        <v>570000</v>
      </c>
      <c r="I19" s="102">
        <f>ROUNDUP(H19/9,2)</f>
        <v>63333.340000000004</v>
      </c>
      <c r="J19" s="102"/>
      <c r="K19" s="102">
        <v>1136.52</v>
      </c>
      <c r="L19" s="102">
        <v>135538.72</v>
      </c>
      <c r="M19" s="102">
        <v>166666.67000000001</v>
      </c>
      <c r="N19" s="102">
        <v>161111.10999999999</v>
      </c>
      <c r="O19" s="102">
        <v>168880.32</v>
      </c>
      <c r="P19" s="102" t="s">
        <v>991</v>
      </c>
    </row>
    <row r="20" spans="1:17" ht="24" x14ac:dyDescent="0.2">
      <c r="A20" s="120"/>
      <c r="B20" s="120" t="s">
        <v>976</v>
      </c>
      <c r="C20" s="121" t="s">
        <v>977</v>
      </c>
      <c r="D20" s="120" t="s">
        <v>840</v>
      </c>
      <c r="E20" s="120"/>
      <c r="F20" s="120"/>
      <c r="G20" s="122">
        <f>+G21+G23</f>
        <v>1560000</v>
      </c>
      <c r="H20" s="122">
        <f t="shared" ref="H20:O20" si="13">+H21+H23</f>
        <v>1560000</v>
      </c>
      <c r="I20" s="122">
        <f t="shared" si="13"/>
        <v>0</v>
      </c>
      <c r="J20" s="122">
        <f t="shared" si="13"/>
        <v>0</v>
      </c>
      <c r="K20" s="122">
        <f t="shared" si="13"/>
        <v>0</v>
      </c>
      <c r="L20" s="122">
        <f t="shared" si="13"/>
        <v>0</v>
      </c>
      <c r="M20" s="122">
        <f t="shared" si="13"/>
        <v>483333.33</v>
      </c>
      <c r="N20" s="122">
        <f t="shared" si="13"/>
        <v>483333.34</v>
      </c>
      <c r="O20" s="122">
        <f t="shared" si="13"/>
        <v>593333.33000000007</v>
      </c>
      <c r="P20" s="122"/>
    </row>
    <row r="21" spans="1:17" x14ac:dyDescent="0.2">
      <c r="A21" s="82"/>
      <c r="B21" s="82" t="s">
        <v>978</v>
      </c>
      <c r="C21" s="94" t="s">
        <v>845</v>
      </c>
      <c r="D21" s="82" t="s">
        <v>8</v>
      </c>
      <c r="E21" s="82"/>
      <c r="F21" s="82"/>
      <c r="G21" s="87">
        <f>+G22</f>
        <v>1120000</v>
      </c>
      <c r="H21" s="87">
        <f t="shared" si="11"/>
        <v>1120000</v>
      </c>
      <c r="I21" s="87">
        <f t="shared" si="11"/>
        <v>0</v>
      </c>
      <c r="J21" s="87">
        <f t="shared" si="11"/>
        <v>0</v>
      </c>
      <c r="K21" s="87">
        <f t="shared" si="11"/>
        <v>0</v>
      </c>
      <c r="L21" s="87">
        <f t="shared" si="11"/>
        <v>0</v>
      </c>
      <c r="M21" s="87">
        <f t="shared" si="11"/>
        <v>373333.33</v>
      </c>
      <c r="N21" s="87">
        <f t="shared" si="11"/>
        <v>373333.34</v>
      </c>
      <c r="O21" s="87">
        <f t="shared" si="11"/>
        <v>373333.33</v>
      </c>
      <c r="P21" s="87"/>
    </row>
    <row r="22" spans="1:17" ht="36" x14ac:dyDescent="0.2">
      <c r="A22" s="101">
        <v>9</v>
      </c>
      <c r="B22" s="101" t="s">
        <v>979</v>
      </c>
      <c r="C22" s="144" t="s">
        <v>990</v>
      </c>
      <c r="D22" s="101" t="s">
        <v>11</v>
      </c>
      <c r="E22" s="101" t="s">
        <v>961</v>
      </c>
      <c r="F22" s="101" t="s">
        <v>835</v>
      </c>
      <c r="G22" s="102">
        <f>+H22+I22</f>
        <v>1120000</v>
      </c>
      <c r="H22" s="102">
        <v>1120000</v>
      </c>
      <c r="I22" s="102">
        <v>0</v>
      </c>
      <c r="J22" s="102"/>
      <c r="K22" s="102">
        <v>0</v>
      </c>
      <c r="L22" s="102">
        <v>0</v>
      </c>
      <c r="M22" s="102">
        <v>373333.33</v>
      </c>
      <c r="N22" s="102">
        <v>373333.34</v>
      </c>
      <c r="O22" s="102">
        <v>373333.33</v>
      </c>
      <c r="P22" s="102" t="s">
        <v>993</v>
      </c>
      <c r="Q22" s="138">
        <v>840000</v>
      </c>
    </row>
    <row r="23" spans="1:17" ht="48" x14ac:dyDescent="0.2">
      <c r="A23" s="81"/>
      <c r="B23" s="81" t="s">
        <v>981</v>
      </c>
      <c r="C23" s="94" t="s">
        <v>971</v>
      </c>
      <c r="D23" s="81" t="s">
        <v>8</v>
      </c>
      <c r="E23" s="81"/>
      <c r="F23" s="81"/>
      <c r="G23" s="85">
        <f>+G24</f>
        <v>440000</v>
      </c>
      <c r="H23" s="85">
        <f t="shared" ref="H23:O23" si="14">+H24</f>
        <v>440000</v>
      </c>
      <c r="I23" s="85">
        <f t="shared" si="14"/>
        <v>0</v>
      </c>
      <c r="J23" s="85">
        <f t="shared" si="14"/>
        <v>0</v>
      </c>
      <c r="K23" s="85">
        <f t="shared" si="14"/>
        <v>0</v>
      </c>
      <c r="L23" s="85">
        <f t="shared" si="14"/>
        <v>0</v>
      </c>
      <c r="M23" s="85">
        <f t="shared" si="14"/>
        <v>110000</v>
      </c>
      <c r="N23" s="85">
        <f t="shared" si="14"/>
        <v>110000</v>
      </c>
      <c r="O23" s="85">
        <f t="shared" si="14"/>
        <v>220000</v>
      </c>
      <c r="P23" s="85"/>
    </row>
    <row r="24" spans="1:17" ht="24" x14ac:dyDescent="0.2">
      <c r="A24" s="101">
        <v>10</v>
      </c>
      <c r="B24" s="101" t="s">
        <v>982</v>
      </c>
      <c r="C24" s="144" t="s">
        <v>980</v>
      </c>
      <c r="D24" s="101" t="s">
        <v>11</v>
      </c>
      <c r="E24" s="101" t="s">
        <v>961</v>
      </c>
      <c r="F24" s="101" t="s">
        <v>835</v>
      </c>
      <c r="G24" s="102">
        <f>+H24+I24</f>
        <v>440000</v>
      </c>
      <c r="H24" s="102">
        <v>440000</v>
      </c>
      <c r="I24" s="102">
        <v>0</v>
      </c>
      <c r="J24" s="102"/>
      <c r="K24" s="102">
        <v>0</v>
      </c>
      <c r="L24" s="102">
        <v>0</v>
      </c>
      <c r="M24" s="102">
        <v>110000</v>
      </c>
      <c r="N24" s="102">
        <v>110000</v>
      </c>
      <c r="O24" s="102">
        <v>220000</v>
      </c>
      <c r="P24" s="102"/>
      <c r="Q24" s="140">
        <v>440000</v>
      </c>
    </row>
    <row r="25" spans="1:17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O25" si="15">+G26+G35</f>
        <v>10783333.34</v>
      </c>
      <c r="H25" s="89">
        <f t="shared" si="15"/>
        <v>8096500</v>
      </c>
      <c r="I25" s="89">
        <f t="shared" si="15"/>
        <v>2686833.34</v>
      </c>
      <c r="J25" s="89">
        <f t="shared" si="15"/>
        <v>0</v>
      </c>
      <c r="K25" s="89">
        <f t="shared" si="15"/>
        <v>555296.6</v>
      </c>
      <c r="L25" s="89">
        <f t="shared" si="15"/>
        <v>1526283.07</v>
      </c>
      <c r="M25" s="89">
        <f t="shared" si="15"/>
        <v>2976062.8099999996</v>
      </c>
      <c r="N25" s="89">
        <f t="shared" si="15"/>
        <v>2432666.66</v>
      </c>
      <c r="O25" s="89">
        <f t="shared" si="15"/>
        <v>3293024.2</v>
      </c>
      <c r="P25" s="89"/>
    </row>
    <row r="26" spans="1:17" ht="24" x14ac:dyDescent="0.2">
      <c r="A26" s="120"/>
      <c r="B26" s="120" t="s">
        <v>864</v>
      </c>
      <c r="C26" s="121" t="s">
        <v>970</v>
      </c>
      <c r="D26" s="120" t="s">
        <v>840</v>
      </c>
      <c r="E26" s="120"/>
      <c r="F26" s="120"/>
      <c r="G26" s="122">
        <f>+G29+G33+G27</f>
        <v>10723333.34</v>
      </c>
      <c r="H26" s="122">
        <f t="shared" ref="H26:O26" si="16">+H29+H33+H27</f>
        <v>8042500</v>
      </c>
      <c r="I26" s="122">
        <f t="shared" si="16"/>
        <v>2680833.34</v>
      </c>
      <c r="J26" s="122">
        <f t="shared" si="16"/>
        <v>0</v>
      </c>
      <c r="K26" s="122">
        <f t="shared" si="16"/>
        <v>528767.72</v>
      </c>
      <c r="L26" s="122">
        <f t="shared" si="16"/>
        <v>1517334.34</v>
      </c>
      <c r="M26" s="122">
        <f t="shared" si="16"/>
        <v>2976062.8099999996</v>
      </c>
      <c r="N26" s="122">
        <f t="shared" si="16"/>
        <v>2432666.66</v>
      </c>
      <c r="O26" s="122">
        <f t="shared" si="16"/>
        <v>3268501.81</v>
      </c>
      <c r="P26" s="122"/>
    </row>
    <row r="27" spans="1:17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O27" si="17">+H28</f>
        <v>867500</v>
      </c>
      <c r="I27" s="85">
        <f t="shared" si="17"/>
        <v>289166.65999999997</v>
      </c>
      <c r="J27" s="85">
        <f t="shared" si="17"/>
        <v>0</v>
      </c>
      <c r="K27" s="85">
        <f t="shared" si="17"/>
        <v>0</v>
      </c>
      <c r="L27" s="85">
        <f t="shared" si="17"/>
        <v>0</v>
      </c>
      <c r="M27" s="85">
        <f t="shared" si="17"/>
        <v>821062.8</v>
      </c>
      <c r="N27" s="85">
        <f t="shared" si="17"/>
        <v>266666.65999999997</v>
      </c>
      <c r="O27" s="85">
        <f t="shared" si="17"/>
        <v>68937.2</v>
      </c>
      <c r="P27" s="85"/>
    </row>
    <row r="28" spans="1:17" ht="48" x14ac:dyDescent="0.2">
      <c r="A28" s="126">
        <v>11</v>
      </c>
      <c r="B28" s="126" t="s">
        <v>877</v>
      </c>
      <c r="C28" s="128" t="s">
        <v>874</v>
      </c>
      <c r="D28" s="126" t="s">
        <v>11</v>
      </c>
      <c r="E28" s="126" t="s">
        <v>963</v>
      </c>
      <c r="F28" s="126" t="s">
        <v>835</v>
      </c>
      <c r="G28" s="102">
        <v>1156666.6599999999</v>
      </c>
      <c r="H28" s="100">
        <v>867500</v>
      </c>
      <c r="I28" s="100">
        <v>289166.65999999997</v>
      </c>
      <c r="J28" s="112"/>
      <c r="K28" s="112">
        <v>0</v>
      </c>
      <c r="L28" s="112">
        <v>0</v>
      </c>
      <c r="M28" s="112">
        <v>821062.8</v>
      </c>
      <c r="N28" s="112">
        <v>266666.65999999997</v>
      </c>
      <c r="O28" s="112">
        <v>68937.2</v>
      </c>
      <c r="P28" s="102" t="s">
        <v>991</v>
      </c>
    </row>
    <row r="29" spans="1:17" ht="48" x14ac:dyDescent="0.2">
      <c r="A29" s="81"/>
      <c r="B29" s="81" t="s">
        <v>865</v>
      </c>
      <c r="C29" s="94" t="s">
        <v>971</v>
      </c>
      <c r="D29" s="81" t="s">
        <v>8</v>
      </c>
      <c r="E29" s="81"/>
      <c r="F29" s="81"/>
      <c r="G29" s="85">
        <f>+G30+G31+G32</f>
        <v>9333333.3399999999</v>
      </c>
      <c r="H29" s="85">
        <f t="shared" ref="H29:O29" si="18">+H30+H31+H32</f>
        <v>7000000</v>
      </c>
      <c r="I29" s="85">
        <f t="shared" si="18"/>
        <v>2333333.34</v>
      </c>
      <c r="J29" s="85">
        <f t="shared" si="18"/>
        <v>0</v>
      </c>
      <c r="K29" s="85">
        <f t="shared" si="18"/>
        <v>508545.55</v>
      </c>
      <c r="L29" s="85">
        <f t="shared" si="18"/>
        <v>1482279.97</v>
      </c>
      <c r="M29" s="85">
        <f t="shared" si="18"/>
        <v>2096666.67</v>
      </c>
      <c r="N29" s="85">
        <f t="shared" si="18"/>
        <v>2119333.33</v>
      </c>
      <c r="O29" s="85">
        <f t="shared" si="18"/>
        <v>3126507.82</v>
      </c>
      <c r="P29" s="85"/>
    </row>
    <row r="30" spans="1:17" ht="48" x14ac:dyDescent="0.2">
      <c r="A30" s="118">
        <v>12</v>
      </c>
      <c r="B30" s="118" t="s">
        <v>867</v>
      </c>
      <c r="C30" s="127" t="s">
        <v>866</v>
      </c>
      <c r="D30" s="118" t="s">
        <v>11</v>
      </c>
      <c r="E30" s="101" t="s">
        <v>960</v>
      </c>
      <c r="F30" s="118" t="s">
        <v>835</v>
      </c>
      <c r="G30" s="102">
        <f t="shared" ref="G30:G32" si="19">+H30+I30</f>
        <v>300000</v>
      </c>
      <c r="H30" s="102">
        <v>225000</v>
      </c>
      <c r="I30" s="102">
        <f t="shared" ref="I30:I34" si="20">ROUNDUP(H30/3,2)</f>
        <v>75000</v>
      </c>
      <c r="J30" s="112"/>
      <c r="K30" s="112">
        <v>6302.95</v>
      </c>
      <c r="L30" s="112">
        <v>44660.04</v>
      </c>
      <c r="M30" s="112">
        <v>66666.67</v>
      </c>
      <c r="N30" s="112">
        <v>86666.66</v>
      </c>
      <c r="O30" s="112">
        <v>95703.679999999993</v>
      </c>
      <c r="P30" s="102" t="s">
        <v>991</v>
      </c>
    </row>
    <row r="31" spans="1:17" ht="36" x14ac:dyDescent="0.2">
      <c r="A31" s="118">
        <v>13</v>
      </c>
      <c r="B31" s="118" t="s">
        <v>868</v>
      </c>
      <c r="C31" s="127" t="s">
        <v>870</v>
      </c>
      <c r="D31" s="118" t="s">
        <v>11</v>
      </c>
      <c r="E31" s="101" t="s">
        <v>960</v>
      </c>
      <c r="F31" s="118" t="s">
        <v>835</v>
      </c>
      <c r="G31" s="102">
        <f t="shared" si="19"/>
        <v>8900000</v>
      </c>
      <c r="H31" s="102">
        <v>6675000</v>
      </c>
      <c r="I31" s="102">
        <f t="shared" si="20"/>
        <v>2225000</v>
      </c>
      <c r="J31" s="112"/>
      <c r="K31" s="102">
        <v>490856.92</v>
      </c>
      <c r="L31" s="131">
        <v>1413598.05</v>
      </c>
      <c r="M31" s="131">
        <v>2000000</v>
      </c>
      <c r="N31" s="131">
        <v>2000000</v>
      </c>
      <c r="O31" s="131">
        <v>2995545.03</v>
      </c>
      <c r="P31" s="102" t="s">
        <v>991</v>
      </c>
    </row>
    <row r="32" spans="1:17" ht="60" x14ac:dyDescent="0.2">
      <c r="A32" s="118">
        <v>14</v>
      </c>
      <c r="B32" s="118" t="s">
        <v>869</v>
      </c>
      <c r="C32" s="127" t="s">
        <v>871</v>
      </c>
      <c r="D32" s="118" t="s">
        <v>11</v>
      </c>
      <c r="E32" s="104" t="s">
        <v>964</v>
      </c>
      <c r="F32" s="118" t="s">
        <v>835</v>
      </c>
      <c r="G32" s="102">
        <f t="shared" si="19"/>
        <v>133333.34</v>
      </c>
      <c r="H32" s="102">
        <v>100000</v>
      </c>
      <c r="I32" s="102">
        <f t="shared" si="20"/>
        <v>33333.340000000004</v>
      </c>
      <c r="J32" s="112"/>
      <c r="K32" s="112">
        <v>11385.68</v>
      </c>
      <c r="L32" s="112">
        <v>24021.88</v>
      </c>
      <c r="M32" s="112">
        <v>30000</v>
      </c>
      <c r="N32" s="112">
        <v>32666.67</v>
      </c>
      <c r="O32" s="112">
        <v>35259.11</v>
      </c>
      <c r="P32" s="102" t="s">
        <v>991</v>
      </c>
    </row>
    <row r="33" spans="1:19" x14ac:dyDescent="0.2">
      <c r="A33" s="81"/>
      <c r="B33" s="81" t="s">
        <v>875</v>
      </c>
      <c r="C33" s="94" t="s">
        <v>850</v>
      </c>
      <c r="D33" s="81" t="s">
        <v>8</v>
      </c>
      <c r="E33" s="81"/>
      <c r="F33" s="81"/>
      <c r="G33" s="85">
        <f t="shared" ref="G33:O33" si="21">SUM(G34:G34)</f>
        <v>233333.34</v>
      </c>
      <c r="H33" s="85">
        <f t="shared" si="21"/>
        <v>175000</v>
      </c>
      <c r="I33" s="85">
        <f t="shared" si="21"/>
        <v>58333.340000000004</v>
      </c>
      <c r="J33" s="85">
        <f t="shared" si="21"/>
        <v>0</v>
      </c>
      <c r="K33" s="85">
        <f t="shared" si="21"/>
        <v>20222.169999999998</v>
      </c>
      <c r="L33" s="85">
        <f t="shared" si="21"/>
        <v>35054.370000000003</v>
      </c>
      <c r="M33" s="85">
        <f t="shared" si="21"/>
        <v>58333.34</v>
      </c>
      <c r="N33" s="85">
        <f t="shared" si="21"/>
        <v>46666.67</v>
      </c>
      <c r="O33" s="85">
        <f t="shared" si="21"/>
        <v>73056.789999999994</v>
      </c>
      <c r="P33" s="85"/>
    </row>
    <row r="34" spans="1:19" ht="48" x14ac:dyDescent="0.2">
      <c r="A34" s="126">
        <v>15</v>
      </c>
      <c r="B34" s="126" t="s">
        <v>930</v>
      </c>
      <c r="C34" s="128" t="s">
        <v>872</v>
      </c>
      <c r="D34" s="126" t="s">
        <v>11</v>
      </c>
      <c r="E34" s="98" t="s">
        <v>962</v>
      </c>
      <c r="F34" s="126" t="s">
        <v>835</v>
      </c>
      <c r="G34" s="102">
        <f t="shared" ref="G34" si="22">+H34+I34</f>
        <v>233333.34</v>
      </c>
      <c r="H34" s="100">
        <v>175000</v>
      </c>
      <c r="I34" s="100">
        <f t="shared" si="20"/>
        <v>58333.340000000004</v>
      </c>
      <c r="J34" s="113"/>
      <c r="K34" s="113">
        <v>20222.169999999998</v>
      </c>
      <c r="L34" s="113">
        <v>35054.370000000003</v>
      </c>
      <c r="M34" s="113">
        <v>58333.34</v>
      </c>
      <c r="N34" s="112">
        <v>46666.67</v>
      </c>
      <c r="O34" s="112">
        <v>73056.789999999994</v>
      </c>
      <c r="P34" s="102" t="s">
        <v>991</v>
      </c>
    </row>
    <row r="35" spans="1:19" ht="24" x14ac:dyDescent="0.2">
      <c r="A35" s="120"/>
      <c r="B35" s="120" t="s">
        <v>879</v>
      </c>
      <c r="C35" s="121" t="s">
        <v>972</v>
      </c>
      <c r="D35" s="120" t="s">
        <v>840</v>
      </c>
      <c r="E35" s="120"/>
      <c r="F35" s="120"/>
      <c r="G35" s="122">
        <f>+G36</f>
        <v>60000</v>
      </c>
      <c r="H35" s="122">
        <f t="shared" ref="H35:O36" si="23">+H36</f>
        <v>54000</v>
      </c>
      <c r="I35" s="122">
        <f t="shared" si="23"/>
        <v>6000</v>
      </c>
      <c r="J35" s="122">
        <f t="shared" si="23"/>
        <v>0</v>
      </c>
      <c r="K35" s="122">
        <f t="shared" si="23"/>
        <v>26528.880000000001</v>
      </c>
      <c r="L35" s="122">
        <f t="shared" si="23"/>
        <v>8948.73</v>
      </c>
      <c r="M35" s="122">
        <f t="shared" si="23"/>
        <v>0</v>
      </c>
      <c r="N35" s="122">
        <f t="shared" si="23"/>
        <v>0</v>
      </c>
      <c r="O35" s="122">
        <f t="shared" si="23"/>
        <v>24522.39</v>
      </c>
      <c r="P35" s="122"/>
    </row>
    <row r="36" spans="1:19" x14ac:dyDescent="0.2">
      <c r="A36" s="81"/>
      <c r="B36" s="81" t="s">
        <v>880</v>
      </c>
      <c r="C36" s="94" t="s">
        <v>279</v>
      </c>
      <c r="D36" s="81" t="s">
        <v>8</v>
      </c>
      <c r="E36" s="81"/>
      <c r="F36" s="81"/>
      <c r="G36" s="85">
        <f>+G37</f>
        <v>60000</v>
      </c>
      <c r="H36" s="85">
        <f t="shared" si="23"/>
        <v>54000</v>
      </c>
      <c r="I36" s="85">
        <f t="shared" si="23"/>
        <v>6000</v>
      </c>
      <c r="J36" s="85">
        <f t="shared" si="23"/>
        <v>0</v>
      </c>
      <c r="K36" s="85">
        <f t="shared" si="23"/>
        <v>26528.880000000001</v>
      </c>
      <c r="L36" s="85">
        <f t="shared" si="23"/>
        <v>8948.73</v>
      </c>
      <c r="M36" s="85">
        <f t="shared" si="23"/>
        <v>0</v>
      </c>
      <c r="N36" s="85">
        <f t="shared" si="23"/>
        <v>0</v>
      </c>
      <c r="O36" s="85">
        <f t="shared" si="23"/>
        <v>24522.39</v>
      </c>
      <c r="P36" s="85"/>
    </row>
    <row r="37" spans="1:19" ht="24" x14ac:dyDescent="0.2">
      <c r="A37" s="126">
        <v>16</v>
      </c>
      <c r="B37" s="126" t="s">
        <v>929</v>
      </c>
      <c r="C37" s="128" t="s">
        <v>878</v>
      </c>
      <c r="D37" s="126" t="s">
        <v>11</v>
      </c>
      <c r="E37" s="101" t="s">
        <v>960</v>
      </c>
      <c r="F37" s="126" t="s">
        <v>835</v>
      </c>
      <c r="G37" s="102">
        <f t="shared" ref="G37" si="24">+H37+I37</f>
        <v>60000</v>
      </c>
      <c r="H37" s="102">
        <v>54000</v>
      </c>
      <c r="I37" s="102">
        <f>ROUNDUP(H37/9,2)</f>
        <v>6000</v>
      </c>
      <c r="J37" s="113"/>
      <c r="K37" s="113">
        <v>26528.880000000001</v>
      </c>
      <c r="L37" s="113">
        <v>8948.73</v>
      </c>
      <c r="M37" s="113">
        <v>0</v>
      </c>
      <c r="N37" s="113">
        <v>0</v>
      </c>
      <c r="O37" s="113">
        <v>24522.39</v>
      </c>
      <c r="P37" s="102" t="s">
        <v>991</v>
      </c>
    </row>
    <row r="38" spans="1:19" ht="24" x14ac:dyDescent="0.2">
      <c r="A38" s="92"/>
      <c r="B38" s="92" t="s">
        <v>881</v>
      </c>
      <c r="C38" s="96" t="s">
        <v>480</v>
      </c>
      <c r="D38" s="92" t="s">
        <v>2</v>
      </c>
      <c r="E38" s="92"/>
      <c r="F38" s="92"/>
      <c r="G38" s="90">
        <f t="shared" ref="G38:O38" si="25">+G39+G69</f>
        <v>17112764.25</v>
      </c>
      <c r="H38" s="90">
        <f t="shared" si="25"/>
        <v>13277516.18</v>
      </c>
      <c r="I38" s="90">
        <f t="shared" si="25"/>
        <v>3835248.07</v>
      </c>
      <c r="J38" s="90">
        <f t="shared" si="25"/>
        <v>0</v>
      </c>
      <c r="K38" s="90">
        <f t="shared" si="25"/>
        <v>1551975.47</v>
      </c>
      <c r="L38" s="90">
        <f t="shared" si="25"/>
        <v>1455767.59</v>
      </c>
      <c r="M38" s="90">
        <f t="shared" si="25"/>
        <v>5211355.34</v>
      </c>
      <c r="N38" s="90">
        <f t="shared" si="25"/>
        <v>4095540.85</v>
      </c>
      <c r="O38" s="90">
        <f t="shared" si="25"/>
        <v>4798124.99</v>
      </c>
      <c r="P38" s="90"/>
    </row>
    <row r="39" spans="1:19" ht="24" x14ac:dyDescent="0.2">
      <c r="A39" s="129"/>
      <c r="B39" s="129" t="s">
        <v>882</v>
      </c>
      <c r="C39" s="121" t="s">
        <v>970</v>
      </c>
      <c r="D39" s="120" t="s">
        <v>840</v>
      </c>
      <c r="E39" s="129"/>
      <c r="F39" s="129"/>
      <c r="G39" s="130">
        <f t="shared" ref="G39:O39" si="26">+G40+G47+G49+G52+G54+G59+G63+G65+G67</f>
        <v>14159810.9</v>
      </c>
      <c r="H39" s="130">
        <f t="shared" si="26"/>
        <v>10619858.17</v>
      </c>
      <c r="I39" s="130">
        <f t="shared" si="26"/>
        <v>3539952.73</v>
      </c>
      <c r="J39" s="130">
        <f t="shared" si="26"/>
        <v>0</v>
      </c>
      <c r="K39" s="130">
        <f t="shared" si="26"/>
        <v>1157469.67</v>
      </c>
      <c r="L39" s="130">
        <f t="shared" si="26"/>
        <v>902715.44000000006</v>
      </c>
      <c r="M39" s="130">
        <f t="shared" si="26"/>
        <v>4557466.4399999995</v>
      </c>
      <c r="N39" s="130">
        <f t="shared" si="26"/>
        <v>3501651.96</v>
      </c>
      <c r="O39" s="130">
        <f t="shared" si="26"/>
        <v>4040507.3800000004</v>
      </c>
      <c r="P39" s="130"/>
      <c r="R39" s="80"/>
    </row>
    <row r="40" spans="1:19" x14ac:dyDescent="0.2">
      <c r="A40" s="83"/>
      <c r="B40" s="83" t="s">
        <v>914</v>
      </c>
      <c r="C40" s="97" t="s">
        <v>913</v>
      </c>
      <c r="D40" s="83" t="s">
        <v>8</v>
      </c>
      <c r="E40" s="83"/>
      <c r="F40" s="83"/>
      <c r="G40" s="86">
        <f>SUM(G41:G46)</f>
        <v>3000000</v>
      </c>
      <c r="H40" s="86">
        <f t="shared" ref="H40:O40" si="27">SUM(H41:H46)</f>
        <v>2250000</v>
      </c>
      <c r="I40" s="86">
        <f t="shared" si="27"/>
        <v>750000</v>
      </c>
      <c r="J40" s="86">
        <f t="shared" si="27"/>
        <v>0</v>
      </c>
      <c r="K40" s="86">
        <f t="shared" si="27"/>
        <v>0</v>
      </c>
      <c r="L40" s="86">
        <f t="shared" si="27"/>
        <v>227173.98</v>
      </c>
      <c r="M40" s="86">
        <f t="shared" si="27"/>
        <v>929922.2</v>
      </c>
      <c r="N40" s="86">
        <f t="shared" si="27"/>
        <v>1056406.8</v>
      </c>
      <c r="O40" s="86">
        <f t="shared" si="27"/>
        <v>786497.02</v>
      </c>
      <c r="P40" s="86"/>
    </row>
    <row r="41" spans="1:19" ht="24" x14ac:dyDescent="0.2">
      <c r="A41" s="105">
        <v>17</v>
      </c>
      <c r="B41" s="105" t="s">
        <v>915</v>
      </c>
      <c r="C41" s="106" t="s">
        <v>916</v>
      </c>
      <c r="D41" s="105" t="s">
        <v>11</v>
      </c>
      <c r="E41" s="105" t="s">
        <v>921</v>
      </c>
      <c r="F41" s="139" t="s">
        <v>835</v>
      </c>
      <c r="G41" s="100">
        <f t="shared" ref="G41:G46" si="28">+H41+I41</f>
        <v>299900</v>
      </c>
      <c r="H41" s="100">
        <v>224925</v>
      </c>
      <c r="I41" s="100">
        <f t="shared" ref="I41:I46" si="29">ROUNDUP(H41/3,2)</f>
        <v>74975</v>
      </c>
      <c r="J41" s="107"/>
      <c r="K41" s="100">
        <v>0</v>
      </c>
      <c r="L41" s="100">
        <v>0</v>
      </c>
      <c r="M41" s="100">
        <v>106143</v>
      </c>
      <c r="N41" s="100">
        <v>193757</v>
      </c>
      <c r="O41" s="100">
        <v>0</v>
      </c>
      <c r="P41" s="100" t="s">
        <v>991</v>
      </c>
      <c r="Q41" s="138"/>
      <c r="R41" s="137"/>
    </row>
    <row r="42" spans="1:19" ht="48" x14ac:dyDescent="0.2">
      <c r="A42" s="105">
        <v>18</v>
      </c>
      <c r="B42" s="105" t="s">
        <v>917</v>
      </c>
      <c r="C42" s="106" t="s">
        <v>919</v>
      </c>
      <c r="D42" s="105" t="s">
        <v>11</v>
      </c>
      <c r="E42" s="105" t="s">
        <v>921</v>
      </c>
      <c r="F42" s="139" t="s">
        <v>835</v>
      </c>
      <c r="G42" s="100">
        <f t="shared" si="28"/>
        <v>1225100</v>
      </c>
      <c r="H42" s="100">
        <f>948825-30000</f>
        <v>918825</v>
      </c>
      <c r="I42" s="100">
        <f t="shared" si="29"/>
        <v>306275</v>
      </c>
      <c r="J42" s="107"/>
      <c r="K42" s="100">
        <v>0</v>
      </c>
      <c r="L42" s="100">
        <v>0</v>
      </c>
      <c r="M42" s="100">
        <v>295216.2</v>
      </c>
      <c r="N42" s="100">
        <v>383386.78</v>
      </c>
      <c r="O42" s="100">
        <f>+G42-M42-N42</f>
        <v>546497.02</v>
      </c>
      <c r="P42" s="100" t="s">
        <v>998</v>
      </c>
      <c r="Q42" s="80"/>
      <c r="R42" s="80"/>
    </row>
    <row r="43" spans="1:19" ht="24" x14ac:dyDescent="0.2">
      <c r="A43" s="105">
        <v>19</v>
      </c>
      <c r="B43" s="105" t="s">
        <v>918</v>
      </c>
      <c r="C43" s="136" t="s">
        <v>956</v>
      </c>
      <c r="D43" s="105" t="s">
        <v>11</v>
      </c>
      <c r="E43" s="105" t="s">
        <v>921</v>
      </c>
      <c r="F43" s="139" t="s">
        <v>835</v>
      </c>
      <c r="G43" s="100">
        <f t="shared" si="28"/>
        <v>185000</v>
      </c>
      <c r="H43" s="100">
        <v>138750</v>
      </c>
      <c r="I43" s="100">
        <f t="shared" si="29"/>
        <v>46250</v>
      </c>
      <c r="J43" s="107"/>
      <c r="K43" s="100">
        <v>0</v>
      </c>
      <c r="L43" s="100">
        <v>0</v>
      </c>
      <c r="M43" s="100">
        <v>119145</v>
      </c>
      <c r="N43" s="100">
        <v>65855</v>
      </c>
      <c r="O43" s="100">
        <v>0</v>
      </c>
      <c r="P43" s="100" t="s">
        <v>991</v>
      </c>
      <c r="R43" s="80"/>
      <c r="S43" s="80"/>
    </row>
    <row r="44" spans="1:19" ht="36" x14ac:dyDescent="0.2">
      <c r="A44" s="105">
        <v>20</v>
      </c>
      <c r="B44" s="105" t="s">
        <v>933</v>
      </c>
      <c r="C44" s="106" t="s">
        <v>920</v>
      </c>
      <c r="D44" s="105" t="s">
        <v>11</v>
      </c>
      <c r="E44" s="105" t="s">
        <v>921</v>
      </c>
      <c r="F44" s="139" t="s">
        <v>835</v>
      </c>
      <c r="G44" s="100">
        <f t="shared" si="28"/>
        <v>720000</v>
      </c>
      <c r="H44" s="100">
        <v>540000</v>
      </c>
      <c r="I44" s="100">
        <f t="shared" si="29"/>
        <v>180000</v>
      </c>
      <c r="J44" s="107"/>
      <c r="K44" s="100">
        <v>0</v>
      </c>
      <c r="L44" s="100">
        <v>227173.98</v>
      </c>
      <c r="M44" s="100">
        <v>259418</v>
      </c>
      <c r="N44" s="100">
        <v>233408.02</v>
      </c>
      <c r="O44" s="100">
        <v>0</v>
      </c>
      <c r="P44" s="100" t="s">
        <v>997</v>
      </c>
      <c r="S44" s="80"/>
    </row>
    <row r="45" spans="1:19" ht="48" x14ac:dyDescent="0.2">
      <c r="A45" s="105">
        <v>21</v>
      </c>
      <c r="B45" s="105" t="s">
        <v>948</v>
      </c>
      <c r="C45" s="106" t="s">
        <v>922</v>
      </c>
      <c r="D45" s="105" t="s">
        <v>11</v>
      </c>
      <c r="E45" s="105" t="s">
        <v>921</v>
      </c>
      <c r="F45" s="139" t="s">
        <v>835</v>
      </c>
      <c r="G45" s="102">
        <f t="shared" si="28"/>
        <v>0</v>
      </c>
      <c r="H45" s="102">
        <v>0</v>
      </c>
      <c r="I45" s="102">
        <f t="shared" si="29"/>
        <v>0</v>
      </c>
      <c r="J45" s="131"/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/>
      <c r="Q45" s="80"/>
      <c r="R45" s="80"/>
    </row>
    <row r="46" spans="1:19" ht="36" x14ac:dyDescent="0.2">
      <c r="A46" s="105">
        <v>22</v>
      </c>
      <c r="B46" s="105" t="s">
        <v>957</v>
      </c>
      <c r="C46" s="106" t="s">
        <v>906</v>
      </c>
      <c r="D46" s="105" t="s">
        <v>11</v>
      </c>
      <c r="E46" s="101" t="s">
        <v>961</v>
      </c>
      <c r="F46" s="139" t="s">
        <v>835</v>
      </c>
      <c r="G46" s="102">
        <f t="shared" si="28"/>
        <v>570000</v>
      </c>
      <c r="H46" s="102">
        <v>427500</v>
      </c>
      <c r="I46" s="102">
        <f t="shared" si="29"/>
        <v>142500</v>
      </c>
      <c r="J46" s="131"/>
      <c r="K46" s="102">
        <v>0</v>
      </c>
      <c r="L46" s="102">
        <v>0</v>
      </c>
      <c r="M46" s="102">
        <v>150000</v>
      </c>
      <c r="N46" s="102">
        <v>180000</v>
      </c>
      <c r="O46" s="102">
        <v>240000</v>
      </c>
      <c r="P46" s="102" t="s">
        <v>991</v>
      </c>
      <c r="R46" s="80"/>
    </row>
    <row r="47" spans="1:19" x14ac:dyDescent="0.2">
      <c r="A47" s="83"/>
      <c r="B47" s="83" t="s">
        <v>931</v>
      </c>
      <c r="C47" s="97" t="s">
        <v>923</v>
      </c>
      <c r="D47" s="83" t="s">
        <v>8</v>
      </c>
      <c r="E47" s="83"/>
      <c r="F47" s="83"/>
      <c r="G47" s="86">
        <f>+G48</f>
        <v>0</v>
      </c>
      <c r="H47" s="86">
        <f t="shared" ref="H47:O47" si="30">+H48</f>
        <v>0</v>
      </c>
      <c r="I47" s="86">
        <f t="shared" si="30"/>
        <v>0</v>
      </c>
      <c r="J47" s="86">
        <f t="shared" si="30"/>
        <v>0</v>
      </c>
      <c r="K47" s="86">
        <f t="shared" si="30"/>
        <v>0</v>
      </c>
      <c r="L47" s="86">
        <f t="shared" si="30"/>
        <v>0</v>
      </c>
      <c r="M47" s="86">
        <f t="shared" si="30"/>
        <v>0</v>
      </c>
      <c r="N47" s="86">
        <f t="shared" si="30"/>
        <v>0</v>
      </c>
      <c r="O47" s="86">
        <f t="shared" si="30"/>
        <v>0</v>
      </c>
      <c r="P47" s="86"/>
    </row>
    <row r="48" spans="1:19" ht="48" x14ac:dyDescent="0.2">
      <c r="A48" s="105">
        <v>23</v>
      </c>
      <c r="B48" s="105" t="s">
        <v>932</v>
      </c>
      <c r="C48" s="106" t="s">
        <v>924</v>
      </c>
      <c r="D48" s="105" t="s">
        <v>11</v>
      </c>
      <c r="E48" s="105" t="s">
        <v>921</v>
      </c>
      <c r="F48" s="105" t="s">
        <v>835</v>
      </c>
      <c r="G48" s="102">
        <v>0</v>
      </c>
      <c r="H48" s="102">
        <v>0</v>
      </c>
      <c r="I48" s="102">
        <v>0</v>
      </c>
      <c r="J48" s="107"/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2"/>
      <c r="Q48" s="80"/>
    </row>
    <row r="49" spans="1:19" x14ac:dyDescent="0.2">
      <c r="A49" s="83"/>
      <c r="B49" s="83" t="s">
        <v>885</v>
      </c>
      <c r="C49" s="97" t="s">
        <v>883</v>
      </c>
      <c r="D49" s="83" t="s">
        <v>8</v>
      </c>
      <c r="E49" s="83"/>
      <c r="F49" s="83"/>
      <c r="G49" s="86">
        <f>+G50+G51</f>
        <v>3958500</v>
      </c>
      <c r="H49" s="86">
        <f t="shared" ref="H49:O49" si="31">+H50+H51</f>
        <v>2968875</v>
      </c>
      <c r="I49" s="86">
        <f t="shared" si="31"/>
        <v>989625</v>
      </c>
      <c r="J49" s="86">
        <f t="shared" si="31"/>
        <v>0</v>
      </c>
      <c r="K49" s="86">
        <f t="shared" si="31"/>
        <v>78257.83</v>
      </c>
      <c r="L49" s="86">
        <f t="shared" si="31"/>
        <v>352778.82</v>
      </c>
      <c r="M49" s="86">
        <f t="shared" si="31"/>
        <v>891000</v>
      </c>
      <c r="N49" s="86">
        <f t="shared" si="31"/>
        <v>1021333.3300000001</v>
      </c>
      <c r="O49" s="86">
        <f t="shared" si="31"/>
        <v>1615130.02</v>
      </c>
      <c r="P49" s="86"/>
    </row>
    <row r="50" spans="1:19" ht="36" x14ac:dyDescent="0.2">
      <c r="A50" s="105">
        <v>24</v>
      </c>
      <c r="B50" s="105" t="s">
        <v>886</v>
      </c>
      <c r="C50" s="106" t="s">
        <v>884</v>
      </c>
      <c r="D50" s="105" t="s">
        <v>11</v>
      </c>
      <c r="E50" s="101" t="s">
        <v>960</v>
      </c>
      <c r="F50" s="105" t="s">
        <v>835</v>
      </c>
      <c r="G50" s="102">
        <f t="shared" ref="G50:G51" si="32">+H50+I50</f>
        <v>1038500</v>
      </c>
      <c r="H50" s="100">
        <v>778875</v>
      </c>
      <c r="I50" s="102">
        <f t="shared" ref="I50:I51" si="33">ROUNDUP(H50/3,2)</f>
        <v>259625</v>
      </c>
      <c r="J50" s="107"/>
      <c r="K50" s="107">
        <v>68694.47</v>
      </c>
      <c r="L50" s="107">
        <v>99707.47</v>
      </c>
      <c r="M50" s="107">
        <v>266666.67</v>
      </c>
      <c r="N50" s="107">
        <v>206666.66</v>
      </c>
      <c r="O50" s="107">
        <v>396764.73</v>
      </c>
      <c r="P50" s="102" t="s">
        <v>991</v>
      </c>
    </row>
    <row r="51" spans="1:19" ht="36" x14ac:dyDescent="0.2">
      <c r="A51" s="105">
        <v>25</v>
      </c>
      <c r="B51" s="105" t="s">
        <v>949</v>
      </c>
      <c r="C51" s="106" t="s">
        <v>905</v>
      </c>
      <c r="D51" s="105" t="s">
        <v>11</v>
      </c>
      <c r="E51" s="101" t="s">
        <v>961</v>
      </c>
      <c r="F51" s="105" t="s">
        <v>835</v>
      </c>
      <c r="G51" s="102">
        <f t="shared" si="32"/>
        <v>2920000</v>
      </c>
      <c r="H51" s="100">
        <v>2190000</v>
      </c>
      <c r="I51" s="102">
        <f t="shared" si="33"/>
        <v>730000</v>
      </c>
      <c r="J51" s="107"/>
      <c r="K51" s="113">
        <v>9563.36</v>
      </c>
      <c r="L51" s="113">
        <v>253071.35</v>
      </c>
      <c r="M51" s="113">
        <v>624333.32999999996</v>
      </c>
      <c r="N51" s="113">
        <v>814666.67</v>
      </c>
      <c r="O51" s="113">
        <f>1098365.29+120000</f>
        <v>1218365.29</v>
      </c>
      <c r="P51" s="102" t="s">
        <v>994</v>
      </c>
      <c r="Q51" s="80">
        <v>-270000</v>
      </c>
      <c r="S51" s="80"/>
    </row>
    <row r="52" spans="1:19" x14ac:dyDescent="0.2">
      <c r="A52" s="83">
        <v>22</v>
      </c>
      <c r="B52" s="83" t="s">
        <v>890</v>
      </c>
      <c r="C52" s="97" t="s">
        <v>887</v>
      </c>
      <c r="D52" s="83" t="s">
        <v>8</v>
      </c>
      <c r="E52" s="83"/>
      <c r="F52" s="83"/>
      <c r="G52" s="86">
        <f>+G53</f>
        <v>651000</v>
      </c>
      <c r="H52" s="86">
        <f t="shared" ref="H52:O52" si="34">+H53</f>
        <v>488250</v>
      </c>
      <c r="I52" s="86">
        <f t="shared" si="34"/>
        <v>162750</v>
      </c>
      <c r="J52" s="86">
        <f t="shared" si="34"/>
        <v>0</v>
      </c>
      <c r="K52" s="86">
        <f t="shared" si="34"/>
        <v>140.24</v>
      </c>
      <c r="L52" s="86">
        <f t="shared" si="34"/>
        <v>1380.43</v>
      </c>
      <c r="M52" s="86">
        <f t="shared" si="34"/>
        <v>200000</v>
      </c>
      <c r="N52" s="86">
        <f t="shared" si="34"/>
        <v>200000</v>
      </c>
      <c r="O52" s="86">
        <f t="shared" si="34"/>
        <v>249479.33</v>
      </c>
      <c r="P52" s="86"/>
    </row>
    <row r="53" spans="1:19" ht="24" x14ac:dyDescent="0.2">
      <c r="A53" s="105">
        <v>26</v>
      </c>
      <c r="B53" s="105" t="s">
        <v>891</v>
      </c>
      <c r="C53" s="106" t="s">
        <v>888</v>
      </c>
      <c r="D53" s="105" t="s">
        <v>11</v>
      </c>
      <c r="E53" s="101" t="s">
        <v>960</v>
      </c>
      <c r="F53" s="105" t="s">
        <v>835</v>
      </c>
      <c r="G53" s="102">
        <f t="shared" ref="G53" si="35">+H53+I53</f>
        <v>651000</v>
      </c>
      <c r="H53" s="100">
        <v>488250</v>
      </c>
      <c r="I53" s="102">
        <f t="shared" ref="I53" si="36">ROUNDUP(H53/3,2)</f>
        <v>162750</v>
      </c>
      <c r="J53" s="107"/>
      <c r="K53" s="100">
        <v>140.24</v>
      </c>
      <c r="L53" s="100">
        <v>1380.43</v>
      </c>
      <c r="M53" s="100">
        <v>200000</v>
      </c>
      <c r="N53" s="100">
        <v>200000</v>
      </c>
      <c r="O53" s="100">
        <v>249479.33</v>
      </c>
      <c r="P53" s="102" t="s">
        <v>991</v>
      </c>
    </row>
    <row r="54" spans="1:19" x14ac:dyDescent="0.2">
      <c r="A54" s="83"/>
      <c r="B54" s="83" t="s">
        <v>910</v>
      </c>
      <c r="C54" s="97" t="s">
        <v>909</v>
      </c>
      <c r="D54" s="83" t="s">
        <v>8</v>
      </c>
      <c r="E54" s="83"/>
      <c r="F54" s="83"/>
      <c r="G54" s="86">
        <f>+G55+G57+G56+G58</f>
        <v>3945710.9</v>
      </c>
      <c r="H54" s="86">
        <f t="shared" ref="H54:O54" si="37">+H55+H57+H56+H58</f>
        <v>2959283.17</v>
      </c>
      <c r="I54" s="86">
        <f t="shared" si="37"/>
        <v>986427.73</v>
      </c>
      <c r="J54" s="86">
        <f t="shared" si="37"/>
        <v>0</v>
      </c>
      <c r="K54" s="86">
        <f t="shared" si="37"/>
        <v>1000811.44</v>
      </c>
      <c r="L54" s="86">
        <f t="shared" si="37"/>
        <v>4539.2299999999996</v>
      </c>
      <c r="M54" s="86">
        <f t="shared" si="37"/>
        <v>1766544.23</v>
      </c>
      <c r="N54" s="86">
        <f t="shared" si="37"/>
        <v>648624.5</v>
      </c>
      <c r="O54" s="86">
        <f t="shared" si="37"/>
        <v>525191.49</v>
      </c>
      <c r="P54" s="86"/>
    </row>
    <row r="55" spans="1:19" ht="24" x14ac:dyDescent="0.2">
      <c r="A55" s="105">
        <v>27</v>
      </c>
      <c r="B55" s="105" t="s">
        <v>911</v>
      </c>
      <c r="C55" s="106" t="s">
        <v>912</v>
      </c>
      <c r="D55" s="105" t="s">
        <v>11</v>
      </c>
      <c r="E55" s="101" t="s">
        <v>960</v>
      </c>
      <c r="F55" s="105" t="s">
        <v>835</v>
      </c>
      <c r="G55" s="102">
        <f t="shared" ref="G55:G57" si="38">+H55+I55</f>
        <v>300000</v>
      </c>
      <c r="H55" s="100">
        <v>225000</v>
      </c>
      <c r="I55" s="102">
        <f t="shared" ref="I55:I57" si="39">ROUNDUP(H55/3,2)</f>
        <v>75000</v>
      </c>
      <c r="J55" s="107"/>
      <c r="K55" s="100">
        <v>58311.44</v>
      </c>
      <c r="L55" s="100">
        <v>4539.2299999999996</v>
      </c>
      <c r="M55" s="100">
        <v>80000</v>
      </c>
      <c r="N55" s="100">
        <v>70699.17</v>
      </c>
      <c r="O55" s="100">
        <v>86450.16</v>
      </c>
      <c r="P55" s="102" t="s">
        <v>991</v>
      </c>
    </row>
    <row r="56" spans="1:19" ht="24" x14ac:dyDescent="0.2">
      <c r="A56" s="139">
        <v>28</v>
      </c>
      <c r="B56" s="139" t="s">
        <v>985</v>
      </c>
      <c r="C56" s="143" t="s">
        <v>987</v>
      </c>
      <c r="D56" s="139" t="s">
        <v>11</v>
      </c>
      <c r="E56" s="101" t="s">
        <v>964</v>
      </c>
      <c r="F56" s="139" t="s">
        <v>835</v>
      </c>
      <c r="G56" s="102">
        <f t="shared" ref="G56" si="40">+H56+I56</f>
        <v>1172377.56</v>
      </c>
      <c r="H56" s="102">
        <v>879283.17</v>
      </c>
      <c r="I56" s="102">
        <f t="shared" ref="I56" si="41">ROUNDUP(H56/3,2)</f>
        <v>293094.39</v>
      </c>
      <c r="J56" s="131"/>
      <c r="K56" s="102">
        <v>0</v>
      </c>
      <c r="L56" s="102">
        <v>0</v>
      </c>
      <c r="M56" s="102">
        <v>1172377.56</v>
      </c>
      <c r="N56" s="102">
        <v>0</v>
      </c>
      <c r="O56" s="102">
        <v>0</v>
      </c>
      <c r="P56" s="102"/>
      <c r="Q56" s="80">
        <f>+H56</f>
        <v>879283.17</v>
      </c>
    </row>
    <row r="57" spans="1:19" ht="24" x14ac:dyDescent="0.2">
      <c r="A57" s="139">
        <v>29</v>
      </c>
      <c r="B57" s="139" t="s">
        <v>953</v>
      </c>
      <c r="C57" s="143" t="s">
        <v>908</v>
      </c>
      <c r="D57" s="139" t="s">
        <v>11</v>
      </c>
      <c r="E57" s="101" t="s">
        <v>961</v>
      </c>
      <c r="F57" s="139" t="s">
        <v>835</v>
      </c>
      <c r="G57" s="102">
        <f t="shared" si="38"/>
        <v>2323333.34</v>
      </c>
      <c r="H57" s="102">
        <f>515000+427500+800000</f>
        <v>1742500</v>
      </c>
      <c r="I57" s="102">
        <f t="shared" si="39"/>
        <v>580833.34</v>
      </c>
      <c r="J57" s="131"/>
      <c r="K57" s="102">
        <v>942500</v>
      </c>
      <c r="L57" s="102">
        <v>0</v>
      </c>
      <c r="M57" s="102">
        <v>364166.67</v>
      </c>
      <c r="N57" s="102">
        <v>577925.32999999996</v>
      </c>
      <c r="O57" s="102">
        <v>438741.33</v>
      </c>
      <c r="P57" s="102" t="s">
        <v>991</v>
      </c>
      <c r="Q57" s="80">
        <v>800000</v>
      </c>
      <c r="S57" s="80"/>
    </row>
    <row r="58" spans="1:19" x14ac:dyDescent="0.2">
      <c r="A58" s="139">
        <v>30</v>
      </c>
      <c r="B58" s="139" t="s">
        <v>986</v>
      </c>
      <c r="C58" s="143" t="s">
        <v>989</v>
      </c>
      <c r="D58" s="139" t="s">
        <v>11</v>
      </c>
      <c r="E58" s="101" t="s">
        <v>988</v>
      </c>
      <c r="F58" s="139" t="s">
        <v>835</v>
      </c>
      <c r="G58" s="102">
        <f t="shared" ref="G58" si="42">+H58+I58</f>
        <v>150000</v>
      </c>
      <c r="H58" s="102">
        <v>112500</v>
      </c>
      <c r="I58" s="102">
        <f t="shared" ref="I58" si="43">ROUNDUP(H58/3,2)</f>
        <v>37500</v>
      </c>
      <c r="J58" s="131"/>
      <c r="K58" s="102">
        <v>0</v>
      </c>
      <c r="L58" s="102">
        <v>0</v>
      </c>
      <c r="M58" s="102">
        <v>150000</v>
      </c>
      <c r="N58" s="102">
        <v>0</v>
      </c>
      <c r="O58" s="102">
        <v>0</v>
      </c>
      <c r="P58" s="102"/>
      <c r="Q58" s="80"/>
      <c r="S58" s="80"/>
    </row>
    <row r="59" spans="1:19" x14ac:dyDescent="0.2">
      <c r="A59" s="83"/>
      <c r="B59" s="83" t="s">
        <v>893</v>
      </c>
      <c r="C59" s="97" t="s">
        <v>845</v>
      </c>
      <c r="D59" s="83" t="s">
        <v>8</v>
      </c>
      <c r="E59" s="83"/>
      <c r="F59" s="83"/>
      <c r="G59" s="86">
        <f>SUM(G60:G62)</f>
        <v>1082100</v>
      </c>
      <c r="H59" s="86">
        <f t="shared" ref="H59:O59" si="44">SUM(H60:H62)</f>
        <v>811575</v>
      </c>
      <c r="I59" s="86">
        <f t="shared" si="44"/>
        <v>270525</v>
      </c>
      <c r="J59" s="86">
        <f t="shared" si="44"/>
        <v>0</v>
      </c>
      <c r="K59" s="86">
        <f t="shared" si="44"/>
        <v>15516.16</v>
      </c>
      <c r="L59" s="86">
        <f t="shared" si="44"/>
        <v>109639.31999999999</v>
      </c>
      <c r="M59" s="86">
        <f t="shared" si="44"/>
        <v>480000.01</v>
      </c>
      <c r="N59" s="86">
        <f t="shared" si="44"/>
        <v>355287.32999999996</v>
      </c>
      <c r="O59" s="86">
        <f t="shared" si="44"/>
        <v>121657.18000000001</v>
      </c>
      <c r="P59" s="86"/>
    </row>
    <row r="60" spans="1:19" ht="24" x14ac:dyDescent="0.2">
      <c r="A60" s="105">
        <v>31</v>
      </c>
      <c r="B60" s="105" t="s">
        <v>935</v>
      </c>
      <c r="C60" s="106" t="s">
        <v>894</v>
      </c>
      <c r="D60" s="105" t="s">
        <v>11</v>
      </c>
      <c r="E60" s="105" t="s">
        <v>965</v>
      </c>
      <c r="F60" s="105" t="s">
        <v>835</v>
      </c>
      <c r="G60" s="102">
        <f t="shared" ref="G60:G62" si="45">+H60+I60</f>
        <v>80000</v>
      </c>
      <c r="H60" s="100">
        <v>60000</v>
      </c>
      <c r="I60" s="102">
        <f t="shared" ref="I60:I62" si="46">ROUNDUP(H60/3,2)</f>
        <v>20000</v>
      </c>
      <c r="J60" s="107"/>
      <c r="K60" s="100">
        <v>0</v>
      </c>
      <c r="L60" s="100">
        <v>0</v>
      </c>
      <c r="M60" s="100">
        <v>13333.34</v>
      </c>
      <c r="N60" s="100">
        <v>16000</v>
      </c>
      <c r="O60" s="100">
        <v>50666.66</v>
      </c>
      <c r="P60" s="102" t="s">
        <v>991</v>
      </c>
    </row>
    <row r="61" spans="1:19" ht="48" x14ac:dyDescent="0.2">
      <c r="A61" s="105">
        <v>32</v>
      </c>
      <c r="B61" s="105" t="s">
        <v>936</v>
      </c>
      <c r="C61" s="106" t="s">
        <v>895</v>
      </c>
      <c r="D61" s="105" t="s">
        <v>11</v>
      </c>
      <c r="E61" s="105" t="s">
        <v>963</v>
      </c>
      <c r="F61" s="105" t="s">
        <v>835</v>
      </c>
      <c r="G61" s="102">
        <f t="shared" si="45"/>
        <v>669600</v>
      </c>
      <c r="H61" s="141">
        <v>502200</v>
      </c>
      <c r="I61" s="102">
        <f t="shared" si="46"/>
        <v>167400</v>
      </c>
      <c r="J61" s="107"/>
      <c r="K61" s="100">
        <v>0</v>
      </c>
      <c r="L61" s="100">
        <v>10312.67</v>
      </c>
      <c r="M61" s="100">
        <v>400000</v>
      </c>
      <c r="N61" s="100">
        <v>259287.33</v>
      </c>
      <c r="O61" s="100">
        <v>0</v>
      </c>
      <c r="P61" s="102" t="s">
        <v>991</v>
      </c>
    </row>
    <row r="62" spans="1:19" ht="24" x14ac:dyDescent="0.2">
      <c r="A62" s="105">
        <v>33</v>
      </c>
      <c r="B62" s="105" t="s">
        <v>937</v>
      </c>
      <c r="C62" s="106" t="s">
        <v>896</v>
      </c>
      <c r="D62" s="105" t="s">
        <v>11</v>
      </c>
      <c r="E62" s="101" t="s">
        <v>960</v>
      </c>
      <c r="F62" s="105" t="s">
        <v>835</v>
      </c>
      <c r="G62" s="102">
        <f t="shared" si="45"/>
        <v>332500</v>
      </c>
      <c r="H62" s="100">
        <v>249375</v>
      </c>
      <c r="I62" s="102">
        <f t="shared" si="46"/>
        <v>83125</v>
      </c>
      <c r="J62" s="107"/>
      <c r="K62" s="100">
        <v>15516.16</v>
      </c>
      <c r="L62" s="100">
        <v>99326.65</v>
      </c>
      <c r="M62" s="100">
        <v>66666.67</v>
      </c>
      <c r="N62" s="100">
        <v>80000</v>
      </c>
      <c r="O62" s="100">
        <v>70990.52</v>
      </c>
      <c r="P62" s="102" t="s">
        <v>991</v>
      </c>
    </row>
    <row r="63" spans="1:19" ht="48" x14ac:dyDescent="0.2">
      <c r="A63" s="81"/>
      <c r="B63" s="81" t="s">
        <v>951</v>
      </c>
      <c r="C63" s="94" t="s">
        <v>971</v>
      </c>
      <c r="D63" s="81" t="s">
        <v>8</v>
      </c>
      <c r="E63" s="81"/>
      <c r="F63" s="81"/>
      <c r="G63" s="85">
        <f>+G64</f>
        <v>570000</v>
      </c>
      <c r="H63" s="85">
        <f t="shared" ref="H63:O63" si="47">+H64</f>
        <v>427500</v>
      </c>
      <c r="I63" s="85">
        <f t="shared" si="47"/>
        <v>142500</v>
      </c>
      <c r="J63" s="85">
        <f t="shared" si="47"/>
        <v>0</v>
      </c>
      <c r="K63" s="85">
        <f t="shared" si="47"/>
        <v>62744</v>
      </c>
      <c r="L63" s="85">
        <f t="shared" si="47"/>
        <v>46058.39</v>
      </c>
      <c r="M63" s="85">
        <f t="shared" si="47"/>
        <v>100000</v>
      </c>
      <c r="N63" s="85">
        <f t="shared" si="47"/>
        <v>116666.67</v>
      </c>
      <c r="O63" s="85">
        <f t="shared" si="47"/>
        <v>244530.94</v>
      </c>
      <c r="P63" s="85"/>
    </row>
    <row r="64" spans="1:19" ht="24" x14ac:dyDescent="0.2">
      <c r="A64" s="101">
        <v>29</v>
      </c>
      <c r="B64" s="101" t="s">
        <v>952</v>
      </c>
      <c r="C64" s="106" t="s">
        <v>907</v>
      </c>
      <c r="D64" s="105" t="s">
        <v>11</v>
      </c>
      <c r="E64" s="101" t="s">
        <v>961</v>
      </c>
      <c r="F64" s="105" t="s">
        <v>835</v>
      </c>
      <c r="G64" s="102">
        <f t="shared" ref="G64" si="48">+H64+I64</f>
        <v>570000</v>
      </c>
      <c r="H64" s="100">
        <v>427500</v>
      </c>
      <c r="I64" s="102">
        <f t="shared" ref="I64" si="49">ROUNDUP(H64/3,2)</f>
        <v>142500</v>
      </c>
      <c r="J64" s="107"/>
      <c r="K64" s="100">
        <v>62744</v>
      </c>
      <c r="L64" s="100">
        <v>46058.39</v>
      </c>
      <c r="M64" s="100">
        <v>100000</v>
      </c>
      <c r="N64" s="100">
        <v>116666.67</v>
      </c>
      <c r="O64" s="100">
        <v>244530.94</v>
      </c>
      <c r="P64" s="102" t="s">
        <v>991</v>
      </c>
    </row>
    <row r="65" spans="1:18" x14ac:dyDescent="0.2">
      <c r="A65" s="83">
        <v>34</v>
      </c>
      <c r="B65" s="83" t="s">
        <v>925</v>
      </c>
      <c r="C65" s="97" t="s">
        <v>850</v>
      </c>
      <c r="D65" s="83" t="s">
        <v>8</v>
      </c>
      <c r="E65" s="83"/>
      <c r="F65" s="83"/>
      <c r="G65" s="86">
        <f>+G66</f>
        <v>620000</v>
      </c>
      <c r="H65" s="86">
        <f t="shared" ref="H65:O65" si="50">+H66</f>
        <v>465000</v>
      </c>
      <c r="I65" s="86">
        <f t="shared" si="50"/>
        <v>155000</v>
      </c>
      <c r="J65" s="86">
        <f t="shared" si="50"/>
        <v>0</v>
      </c>
      <c r="K65" s="86">
        <f t="shared" si="50"/>
        <v>0</v>
      </c>
      <c r="L65" s="86">
        <f t="shared" si="50"/>
        <v>151145.26999999999</v>
      </c>
      <c r="M65" s="86">
        <f t="shared" si="50"/>
        <v>140000</v>
      </c>
      <c r="N65" s="86">
        <f t="shared" si="50"/>
        <v>53333.33</v>
      </c>
      <c r="O65" s="86">
        <f t="shared" si="50"/>
        <v>275521.40000000002</v>
      </c>
      <c r="P65" s="86"/>
    </row>
    <row r="66" spans="1:18" ht="24" x14ac:dyDescent="0.2">
      <c r="A66" s="105">
        <v>35</v>
      </c>
      <c r="B66" s="105" t="s">
        <v>934</v>
      </c>
      <c r="C66" s="106" t="s">
        <v>926</v>
      </c>
      <c r="D66" s="105" t="s">
        <v>11</v>
      </c>
      <c r="E66" s="98" t="s">
        <v>962</v>
      </c>
      <c r="F66" s="105" t="s">
        <v>835</v>
      </c>
      <c r="G66" s="102">
        <f t="shared" ref="G66" si="51">+H66+I66</f>
        <v>620000</v>
      </c>
      <c r="H66" s="100">
        <v>465000</v>
      </c>
      <c r="I66" s="102">
        <f t="shared" ref="I66" si="52">ROUNDUP(H66/3,2)</f>
        <v>155000</v>
      </c>
      <c r="J66" s="107"/>
      <c r="K66" s="113">
        <v>0</v>
      </c>
      <c r="L66" s="113">
        <v>151145.26999999999</v>
      </c>
      <c r="M66" s="113">
        <v>140000</v>
      </c>
      <c r="N66" s="113">
        <v>53333.33</v>
      </c>
      <c r="O66" s="113">
        <v>275521.40000000002</v>
      </c>
      <c r="P66" s="102" t="s">
        <v>991</v>
      </c>
    </row>
    <row r="67" spans="1:18" x14ac:dyDescent="0.2">
      <c r="A67" s="83"/>
      <c r="B67" s="83" t="s">
        <v>902</v>
      </c>
      <c r="C67" s="97" t="s">
        <v>973</v>
      </c>
      <c r="D67" s="83" t="s">
        <v>8</v>
      </c>
      <c r="E67" s="83"/>
      <c r="F67" s="83"/>
      <c r="G67" s="86">
        <f t="shared" ref="G67:O67" si="53">SUM(G68:G68)</f>
        <v>332500</v>
      </c>
      <c r="H67" s="86">
        <f t="shared" si="53"/>
        <v>249375</v>
      </c>
      <c r="I67" s="86">
        <f t="shared" si="53"/>
        <v>83125</v>
      </c>
      <c r="J67" s="86">
        <f t="shared" si="53"/>
        <v>0</v>
      </c>
      <c r="K67" s="86">
        <f t="shared" si="53"/>
        <v>0</v>
      </c>
      <c r="L67" s="86">
        <f t="shared" si="53"/>
        <v>10000</v>
      </c>
      <c r="M67" s="86">
        <f t="shared" si="53"/>
        <v>50000</v>
      </c>
      <c r="N67" s="86">
        <f t="shared" si="53"/>
        <v>50000</v>
      </c>
      <c r="O67" s="86">
        <f t="shared" si="53"/>
        <v>222500</v>
      </c>
      <c r="P67" s="86"/>
    </row>
    <row r="68" spans="1:18" ht="24" x14ac:dyDescent="0.2">
      <c r="A68" s="105">
        <v>36</v>
      </c>
      <c r="B68" s="105" t="s">
        <v>938</v>
      </c>
      <c r="C68" s="106" t="s">
        <v>903</v>
      </c>
      <c r="D68" s="105" t="s">
        <v>11</v>
      </c>
      <c r="E68" s="105" t="s">
        <v>904</v>
      </c>
      <c r="F68" s="105" t="s">
        <v>834</v>
      </c>
      <c r="G68" s="102">
        <f t="shared" ref="G68" si="54">+H68+I68</f>
        <v>332500</v>
      </c>
      <c r="H68" s="100">
        <v>249375</v>
      </c>
      <c r="I68" s="102">
        <f t="shared" ref="I68" si="55">ROUNDUP(H68/3,2)</f>
        <v>83125</v>
      </c>
      <c r="J68" s="107"/>
      <c r="K68" s="100">
        <v>0</v>
      </c>
      <c r="L68" s="100">
        <v>10000</v>
      </c>
      <c r="M68" s="100">
        <v>50000</v>
      </c>
      <c r="N68" s="100">
        <v>50000</v>
      </c>
      <c r="O68" s="100">
        <v>222500</v>
      </c>
      <c r="P68" s="102" t="s">
        <v>991</v>
      </c>
    </row>
    <row r="69" spans="1:18" ht="24" x14ac:dyDescent="0.2">
      <c r="A69" s="120"/>
      <c r="B69" s="120" t="s">
        <v>939</v>
      </c>
      <c r="C69" s="121" t="s">
        <v>969</v>
      </c>
      <c r="D69" s="120" t="s">
        <v>840</v>
      </c>
      <c r="E69" s="120"/>
      <c r="F69" s="120"/>
      <c r="G69" s="122">
        <f>+G73+G70+G75</f>
        <v>2952953.35</v>
      </c>
      <c r="H69" s="122">
        <f t="shared" ref="H69:O69" si="56">+H73+H70+H75</f>
        <v>2657658.0099999998</v>
      </c>
      <c r="I69" s="122">
        <f t="shared" si="56"/>
        <v>295295.33999999997</v>
      </c>
      <c r="J69" s="122">
        <f t="shared" si="56"/>
        <v>0</v>
      </c>
      <c r="K69" s="122">
        <f t="shared" si="56"/>
        <v>394505.8</v>
      </c>
      <c r="L69" s="122">
        <f t="shared" si="56"/>
        <v>553052.15</v>
      </c>
      <c r="M69" s="122">
        <f t="shared" si="56"/>
        <v>653888.9</v>
      </c>
      <c r="N69" s="122">
        <f>+N73+N70+N75</f>
        <v>593888.89</v>
      </c>
      <c r="O69" s="122">
        <f t="shared" si="56"/>
        <v>757617.61</v>
      </c>
      <c r="P69" s="122"/>
      <c r="R69" s="80"/>
    </row>
    <row r="70" spans="1:18" ht="24" x14ac:dyDescent="0.2">
      <c r="A70" s="83"/>
      <c r="B70" s="83" t="s">
        <v>899</v>
      </c>
      <c r="C70" s="97" t="s">
        <v>897</v>
      </c>
      <c r="D70" s="83" t="s">
        <v>8</v>
      </c>
      <c r="E70" s="83"/>
      <c r="F70" s="83"/>
      <c r="G70" s="86">
        <f>SUM(G71:G72)</f>
        <v>555555.56000000006</v>
      </c>
      <c r="H70" s="86">
        <f t="shared" ref="H70:O70" si="57">SUM(H71:H72)</f>
        <v>500000</v>
      </c>
      <c r="I70" s="86">
        <f t="shared" si="57"/>
        <v>55555.560000000005</v>
      </c>
      <c r="J70" s="86">
        <f t="shared" si="57"/>
        <v>0</v>
      </c>
      <c r="K70" s="86">
        <f t="shared" si="57"/>
        <v>0</v>
      </c>
      <c r="L70" s="86">
        <f t="shared" si="57"/>
        <v>0</v>
      </c>
      <c r="M70" s="86">
        <f t="shared" si="57"/>
        <v>150000</v>
      </c>
      <c r="N70" s="86">
        <f t="shared" si="57"/>
        <v>230555.56</v>
      </c>
      <c r="O70" s="86">
        <f t="shared" si="57"/>
        <v>175000</v>
      </c>
      <c r="P70" s="86"/>
    </row>
    <row r="71" spans="1:18" ht="48" x14ac:dyDescent="0.2">
      <c r="A71" s="105">
        <v>37</v>
      </c>
      <c r="B71" s="105" t="s">
        <v>900</v>
      </c>
      <c r="C71" s="106" t="s">
        <v>959</v>
      </c>
      <c r="D71" s="105" t="s">
        <v>11</v>
      </c>
      <c r="E71" s="105" t="s">
        <v>833</v>
      </c>
      <c r="F71" s="105" t="s">
        <v>835</v>
      </c>
      <c r="G71" s="102">
        <f t="shared" ref="G71:G72" si="58">+H71+I71</f>
        <v>555555.56000000006</v>
      </c>
      <c r="H71" s="100">
        <v>500000</v>
      </c>
      <c r="I71" s="102">
        <f t="shared" ref="I71:I72" si="59">ROUNDUP(H71/9,2)</f>
        <v>55555.560000000005</v>
      </c>
      <c r="J71" s="107"/>
      <c r="K71" s="100">
        <v>0</v>
      </c>
      <c r="L71" s="100">
        <v>0</v>
      </c>
      <c r="M71" s="100">
        <v>150000</v>
      </c>
      <c r="N71" s="102">
        <v>230555.56</v>
      </c>
      <c r="O71" s="102">
        <v>175000</v>
      </c>
      <c r="P71" s="102" t="s">
        <v>991</v>
      </c>
    </row>
    <row r="72" spans="1:18" ht="36" x14ac:dyDescent="0.2">
      <c r="A72" s="105">
        <v>38</v>
      </c>
      <c r="B72" s="105" t="s">
        <v>901</v>
      </c>
      <c r="C72" s="106" t="s">
        <v>898</v>
      </c>
      <c r="D72" s="105" t="s">
        <v>11</v>
      </c>
      <c r="E72" s="101" t="s">
        <v>960</v>
      </c>
      <c r="F72" s="105" t="s">
        <v>835</v>
      </c>
      <c r="G72" s="102">
        <f t="shared" si="58"/>
        <v>0</v>
      </c>
      <c r="H72" s="100">
        <v>0</v>
      </c>
      <c r="I72" s="102">
        <f t="shared" si="59"/>
        <v>0</v>
      </c>
      <c r="J72" s="107"/>
      <c r="K72" s="100">
        <v>0</v>
      </c>
      <c r="L72" s="100">
        <v>0</v>
      </c>
      <c r="M72" s="100">
        <v>0</v>
      </c>
      <c r="N72" s="100">
        <v>0</v>
      </c>
      <c r="O72" s="100">
        <v>0</v>
      </c>
      <c r="P72" s="102" t="s">
        <v>996</v>
      </c>
      <c r="Q72" s="80"/>
    </row>
    <row r="73" spans="1:18" ht="24" x14ac:dyDescent="0.2">
      <c r="A73" s="83"/>
      <c r="B73" s="83" t="s">
        <v>940</v>
      </c>
      <c r="C73" s="97" t="s">
        <v>927</v>
      </c>
      <c r="D73" s="83" t="s">
        <v>8</v>
      </c>
      <c r="E73" s="83"/>
      <c r="F73" s="83"/>
      <c r="G73" s="86">
        <f>+G74</f>
        <v>250000</v>
      </c>
      <c r="H73" s="86">
        <f t="shared" ref="H73:O73" si="60">+H74</f>
        <v>225000</v>
      </c>
      <c r="I73" s="86">
        <f t="shared" si="60"/>
        <v>25000</v>
      </c>
      <c r="J73" s="86">
        <f t="shared" si="60"/>
        <v>0</v>
      </c>
      <c r="K73" s="86">
        <f t="shared" si="60"/>
        <v>0</v>
      </c>
      <c r="L73" s="86">
        <f t="shared" si="60"/>
        <v>38231.69</v>
      </c>
      <c r="M73" s="86">
        <f t="shared" si="60"/>
        <v>42500</v>
      </c>
      <c r="N73" s="86">
        <f t="shared" si="60"/>
        <v>30000</v>
      </c>
      <c r="O73" s="86">
        <f t="shared" si="60"/>
        <v>139268.31</v>
      </c>
      <c r="P73" s="86"/>
    </row>
    <row r="74" spans="1:18" ht="24" x14ac:dyDescent="0.2">
      <c r="A74" s="105">
        <v>39</v>
      </c>
      <c r="B74" s="105" t="s">
        <v>941</v>
      </c>
      <c r="C74" s="135" t="s">
        <v>928</v>
      </c>
      <c r="D74" s="105" t="s">
        <v>11</v>
      </c>
      <c r="E74" s="105" t="s">
        <v>921</v>
      </c>
      <c r="F74" s="105" t="s">
        <v>835</v>
      </c>
      <c r="G74" s="102">
        <f t="shared" ref="G74" si="61">+H74+I74</f>
        <v>250000</v>
      </c>
      <c r="H74" s="102">
        <v>225000</v>
      </c>
      <c r="I74" s="102">
        <f>ROUNDUP(H74/9,2)</f>
        <v>25000</v>
      </c>
      <c r="J74" s="107"/>
      <c r="K74" s="131">
        <v>0</v>
      </c>
      <c r="L74" s="107">
        <v>38231.69</v>
      </c>
      <c r="M74" s="131">
        <v>42500</v>
      </c>
      <c r="N74" s="131">
        <v>30000</v>
      </c>
      <c r="O74" s="107">
        <v>139268.31</v>
      </c>
      <c r="P74" s="100" t="s">
        <v>991</v>
      </c>
      <c r="Q74" s="80"/>
    </row>
    <row r="75" spans="1:18" ht="24" x14ac:dyDescent="0.2">
      <c r="A75" s="83"/>
      <c r="B75" s="83" t="s">
        <v>942</v>
      </c>
      <c r="C75" s="97" t="s">
        <v>889</v>
      </c>
      <c r="D75" s="83" t="s">
        <v>8</v>
      </c>
      <c r="E75" s="83"/>
      <c r="F75" s="83"/>
      <c r="G75" s="86">
        <f t="shared" ref="G75:O75" si="62">+G76</f>
        <v>2147397.79</v>
      </c>
      <c r="H75" s="86">
        <f t="shared" si="62"/>
        <v>1932658.01</v>
      </c>
      <c r="I75" s="86">
        <f t="shared" si="62"/>
        <v>214739.78</v>
      </c>
      <c r="J75" s="86">
        <f t="shared" si="62"/>
        <v>0</v>
      </c>
      <c r="K75" s="86">
        <f t="shared" si="62"/>
        <v>394505.8</v>
      </c>
      <c r="L75" s="86">
        <f t="shared" si="62"/>
        <v>514820.46</v>
      </c>
      <c r="M75" s="86">
        <f t="shared" si="62"/>
        <v>461388.9</v>
      </c>
      <c r="N75" s="86">
        <f t="shared" si="62"/>
        <v>333333.33</v>
      </c>
      <c r="O75" s="86">
        <f t="shared" si="62"/>
        <v>443349.3</v>
      </c>
      <c r="P75" s="86"/>
    </row>
    <row r="76" spans="1:18" ht="36" x14ac:dyDescent="0.2">
      <c r="A76" s="105">
        <v>40</v>
      </c>
      <c r="B76" s="105" t="s">
        <v>943</v>
      </c>
      <c r="C76" s="106" t="s">
        <v>892</v>
      </c>
      <c r="D76" s="105"/>
      <c r="E76" s="101" t="s">
        <v>960</v>
      </c>
      <c r="F76" s="105" t="s">
        <v>835</v>
      </c>
      <c r="G76" s="102">
        <f t="shared" ref="G76" si="63">+H76+I76</f>
        <v>2147397.79</v>
      </c>
      <c r="H76" s="102">
        <v>1932658.01</v>
      </c>
      <c r="I76" s="102">
        <f>ROUNDUP(H76/9,2)</f>
        <v>214739.78</v>
      </c>
      <c r="J76" s="107"/>
      <c r="K76" s="107">
        <v>394505.8</v>
      </c>
      <c r="L76" s="114">
        <v>514820.46</v>
      </c>
      <c r="M76" s="107">
        <v>461388.9</v>
      </c>
      <c r="N76" s="102">
        <v>333333.33</v>
      </c>
      <c r="O76" s="102">
        <v>443349.3</v>
      </c>
      <c r="P76" s="102" t="s">
        <v>995</v>
      </c>
    </row>
    <row r="77" spans="1:18" ht="24" x14ac:dyDescent="0.2">
      <c r="A77" s="91"/>
      <c r="B77" s="92" t="s">
        <v>944</v>
      </c>
      <c r="C77" s="96" t="s">
        <v>975</v>
      </c>
      <c r="D77" s="92" t="s">
        <v>2</v>
      </c>
      <c r="E77" s="92"/>
      <c r="F77" s="92"/>
      <c r="G77" s="90">
        <v>1825836.81</v>
      </c>
      <c r="H77" s="90">
        <f>+G77</f>
        <v>1825836.81</v>
      </c>
      <c r="I77" s="90">
        <f t="shared" ref="H77:O79" si="64">+I78</f>
        <v>0</v>
      </c>
      <c r="J77" s="90">
        <f t="shared" si="64"/>
        <v>0</v>
      </c>
      <c r="K77" s="90">
        <v>100000</v>
      </c>
      <c r="L77" s="90">
        <v>600000</v>
      </c>
      <c r="M77" s="90">
        <v>803673.98</v>
      </c>
      <c r="N77" s="90">
        <f>+H77-K77-L77-M77</f>
        <v>322162.83000000007</v>
      </c>
      <c r="O77" s="90">
        <v>0</v>
      </c>
      <c r="P77" s="90"/>
    </row>
    <row r="78" spans="1:18" ht="24" x14ac:dyDescent="0.2">
      <c r="A78" s="120"/>
      <c r="B78" s="120" t="s">
        <v>954</v>
      </c>
      <c r="C78" s="121" t="s">
        <v>968</v>
      </c>
      <c r="D78" s="120" t="s">
        <v>840</v>
      </c>
      <c r="E78" s="120"/>
      <c r="F78" s="120"/>
      <c r="G78" s="122">
        <f>+G79</f>
        <v>700000</v>
      </c>
      <c r="H78" s="122">
        <f t="shared" si="64"/>
        <v>700000</v>
      </c>
      <c r="I78" s="122">
        <f t="shared" si="64"/>
        <v>0</v>
      </c>
      <c r="J78" s="122">
        <f t="shared" si="64"/>
        <v>0</v>
      </c>
      <c r="K78" s="122">
        <f t="shared" si="64"/>
        <v>100000</v>
      </c>
      <c r="L78" s="122">
        <f t="shared" si="64"/>
        <v>600000</v>
      </c>
      <c r="M78" s="122">
        <f t="shared" si="64"/>
        <v>0</v>
      </c>
      <c r="N78" s="122">
        <f t="shared" si="64"/>
        <v>0</v>
      </c>
      <c r="O78" s="122">
        <f t="shared" si="64"/>
        <v>0</v>
      </c>
      <c r="P78" s="122"/>
    </row>
    <row r="79" spans="1:18" x14ac:dyDescent="0.2">
      <c r="A79" s="81"/>
      <c r="B79" s="81" t="s">
        <v>955</v>
      </c>
      <c r="C79" s="94" t="s">
        <v>841</v>
      </c>
      <c r="D79" s="81" t="s">
        <v>8</v>
      </c>
      <c r="E79" s="81"/>
      <c r="F79" s="81"/>
      <c r="G79" s="85">
        <f>+G80</f>
        <v>700000</v>
      </c>
      <c r="H79" s="85">
        <f t="shared" si="64"/>
        <v>700000</v>
      </c>
      <c r="I79" s="85">
        <f t="shared" si="64"/>
        <v>0</v>
      </c>
      <c r="J79" s="85">
        <f t="shared" si="64"/>
        <v>0</v>
      </c>
      <c r="K79" s="85">
        <f t="shared" si="64"/>
        <v>100000</v>
      </c>
      <c r="L79" s="85">
        <f t="shared" si="64"/>
        <v>600000</v>
      </c>
      <c r="M79" s="85">
        <f t="shared" si="64"/>
        <v>0</v>
      </c>
      <c r="N79" s="85">
        <f t="shared" si="64"/>
        <v>0</v>
      </c>
      <c r="O79" s="85">
        <f t="shared" si="64"/>
        <v>0</v>
      </c>
      <c r="P79" s="85"/>
    </row>
    <row r="80" spans="1:18" x14ac:dyDescent="0.2">
      <c r="A80" s="105">
        <v>41</v>
      </c>
      <c r="B80" s="105" t="s">
        <v>967</v>
      </c>
      <c r="C80" s="106" t="s">
        <v>966</v>
      </c>
      <c r="D80" s="105"/>
      <c r="E80" s="101" t="s">
        <v>904</v>
      </c>
      <c r="F80" s="105" t="s">
        <v>835</v>
      </c>
      <c r="G80" s="102">
        <v>700000</v>
      </c>
      <c r="H80" s="102">
        <v>700000</v>
      </c>
      <c r="I80" s="102">
        <v>0</v>
      </c>
      <c r="J80" s="107"/>
      <c r="K80" s="107">
        <v>100000</v>
      </c>
      <c r="L80" s="114">
        <v>600000</v>
      </c>
      <c r="M80" s="107">
        <v>0</v>
      </c>
      <c r="N80" s="102">
        <v>0</v>
      </c>
      <c r="O80" s="102">
        <v>0</v>
      </c>
      <c r="P80" s="102"/>
    </row>
    <row r="83" spans="18:18" x14ac:dyDescent="0.2">
      <c r="R83" s="80"/>
    </row>
  </sheetData>
  <autoFilter ref="A3:P80"/>
  <pageMargins left="0.25" right="0.25" top="0.75" bottom="0.75" header="0.3" footer="0.3"/>
  <pageSetup paperSize="9" scale="67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Erik Kern</cp:lastModifiedBy>
  <cp:lastPrinted>2025-05-20T07:09:17Z</cp:lastPrinted>
  <dcterms:created xsi:type="dcterms:W3CDTF">2017-02-15T08:56:09Z</dcterms:created>
  <dcterms:modified xsi:type="dcterms:W3CDTF">2025-05-29T09:41:10Z</dcterms:modified>
</cp:coreProperties>
</file>