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5\28_objava ES_popravki AN_20250707\"/>
    </mc:Choice>
  </mc:AlternateContent>
  <xr:revisionPtr revIDLastSave="0" documentId="13_ncr:1_{DA0F019A-1FBF-4D1C-AE98-8363E5597C1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AN" sheetId="9" r:id="rId1"/>
  </sheets>
  <definedNames>
    <definedName name="_xlnm._FilterDatabase" localSheetId="0" hidden="1">AN!$A$3:$P$89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9" l="1"/>
  <c r="J75" i="9"/>
  <c r="K75" i="9"/>
  <c r="L75" i="9"/>
  <c r="M75" i="9"/>
  <c r="N80" i="9" l="1"/>
  <c r="N78" i="9"/>
  <c r="N70" i="9"/>
  <c r="I86" i="9" l="1"/>
  <c r="I85" i="9" s="1"/>
  <c r="I84" i="9" s="1"/>
  <c r="J86" i="9"/>
  <c r="J85" i="9" s="1"/>
  <c r="J84" i="9" s="1"/>
  <c r="K86" i="9"/>
  <c r="K85" i="9" s="1"/>
  <c r="K84" i="9" s="1"/>
  <c r="L86" i="9"/>
  <c r="L85" i="9" s="1"/>
  <c r="L84" i="9" s="1"/>
  <c r="M86" i="9"/>
  <c r="M85" i="9" s="1"/>
  <c r="M84" i="9" s="1"/>
  <c r="N86" i="9"/>
  <c r="N85" i="9" s="1"/>
  <c r="N84" i="9" s="1"/>
  <c r="H47" i="9"/>
  <c r="I47" i="9"/>
  <c r="J47" i="9"/>
  <c r="K47" i="9"/>
  <c r="L47" i="9"/>
  <c r="M47" i="9"/>
  <c r="N47" i="9"/>
  <c r="G59" i="9"/>
  <c r="O53" i="9"/>
  <c r="G53" i="9"/>
  <c r="O60" i="9"/>
  <c r="G60" i="9"/>
  <c r="O59" i="9"/>
  <c r="I32" i="9"/>
  <c r="G32" i="9" s="1"/>
  <c r="O47" i="9" l="1"/>
  <c r="H8" i="9"/>
  <c r="G19" i="9" l="1"/>
  <c r="H19" i="9" s="1"/>
  <c r="I80" i="9" l="1"/>
  <c r="G80" i="9" s="1"/>
  <c r="O80" i="9" s="1"/>
  <c r="O29" i="9" l="1"/>
  <c r="N29" i="9"/>
  <c r="M29" i="9"/>
  <c r="L29" i="9"/>
  <c r="K29" i="9"/>
  <c r="H58" i="9" l="1"/>
  <c r="H57" i="9" s="1"/>
  <c r="I58" i="9"/>
  <c r="I57" i="9" s="1"/>
  <c r="J58" i="9"/>
  <c r="J57" i="9" s="1"/>
  <c r="K58" i="9"/>
  <c r="K57" i="9" s="1"/>
  <c r="L58" i="9"/>
  <c r="L57" i="9" s="1"/>
  <c r="M58" i="9"/>
  <c r="M57" i="9" s="1"/>
  <c r="N58" i="9"/>
  <c r="N57" i="9" s="1"/>
  <c r="O58" i="9"/>
  <c r="O57" i="9" s="1"/>
  <c r="G58" i="9"/>
  <c r="G57" i="9" s="1"/>
  <c r="G87" i="9" l="1"/>
  <c r="G83" i="9"/>
  <c r="N82" i="9"/>
  <c r="N81" i="9" s="1"/>
  <c r="M82" i="9"/>
  <c r="M81" i="9" s="1"/>
  <c r="L82" i="9"/>
  <c r="L81" i="9" s="1"/>
  <c r="K82" i="9"/>
  <c r="K81" i="9" s="1"/>
  <c r="J82" i="9"/>
  <c r="J81" i="9" s="1"/>
  <c r="I82" i="9"/>
  <c r="I81" i="9" s="1"/>
  <c r="H82" i="9"/>
  <c r="H81" i="9" s="1"/>
  <c r="I79" i="9"/>
  <c r="G79" i="9" s="1"/>
  <c r="N79" i="9" s="1"/>
  <c r="N75" i="9" s="1"/>
  <c r="I78" i="9"/>
  <c r="G78" i="9" s="1"/>
  <c r="O78" i="9" s="1"/>
  <c r="I77" i="9"/>
  <c r="G77" i="9" s="1"/>
  <c r="O77" i="9" s="1"/>
  <c r="I76" i="9"/>
  <c r="I74" i="9"/>
  <c r="I73" i="9" s="1"/>
  <c r="M73" i="9"/>
  <c r="L73" i="9"/>
  <c r="K73" i="9"/>
  <c r="J73" i="9"/>
  <c r="H73" i="9"/>
  <c r="I72" i="9"/>
  <c r="G72" i="9" s="1"/>
  <c r="N71" i="9"/>
  <c r="M71" i="9"/>
  <c r="L71" i="9"/>
  <c r="K71" i="9"/>
  <c r="J71" i="9"/>
  <c r="H71" i="9"/>
  <c r="I70" i="9"/>
  <c r="I69" i="9" s="1"/>
  <c r="N69" i="9"/>
  <c r="M69" i="9"/>
  <c r="L69" i="9"/>
  <c r="K69" i="9"/>
  <c r="J69" i="9"/>
  <c r="H69" i="9"/>
  <c r="I68" i="9"/>
  <c r="G68" i="9" s="1"/>
  <c r="O68" i="9" s="1"/>
  <c r="O66" i="9" s="1"/>
  <c r="I67" i="9"/>
  <c r="G67" i="9" s="1"/>
  <c r="N66" i="9"/>
  <c r="M66" i="9"/>
  <c r="L66" i="9"/>
  <c r="K66" i="9"/>
  <c r="J66" i="9"/>
  <c r="H66" i="9"/>
  <c r="G62" i="9"/>
  <c r="G61" i="9" s="1"/>
  <c r="O62" i="9"/>
  <c r="O61" i="9" s="1"/>
  <c r="N62" i="9"/>
  <c r="N61" i="9" s="1"/>
  <c r="M62" i="9"/>
  <c r="M61" i="9" s="1"/>
  <c r="L62" i="9"/>
  <c r="L61" i="9" s="1"/>
  <c r="K62" i="9"/>
  <c r="K61" i="9" s="1"/>
  <c r="J62" i="9"/>
  <c r="J61" i="9" s="1"/>
  <c r="I62" i="9"/>
  <c r="I61" i="9" s="1"/>
  <c r="H62" i="9"/>
  <c r="H61" i="9" s="1"/>
  <c r="G56" i="9"/>
  <c r="G55" i="9"/>
  <c r="O54" i="9"/>
  <c r="N54" i="9"/>
  <c r="N46" i="9" s="1"/>
  <c r="M54" i="9"/>
  <c r="M46" i="9" s="1"/>
  <c r="L54" i="9"/>
  <c r="L46" i="9" s="1"/>
  <c r="K54" i="9"/>
  <c r="K46" i="9" s="1"/>
  <c r="J54" i="9"/>
  <c r="J46" i="9" s="1"/>
  <c r="I54" i="9"/>
  <c r="H54" i="9"/>
  <c r="H46" i="9" s="1"/>
  <c r="G52" i="9"/>
  <c r="G51" i="9"/>
  <c r="G50" i="9"/>
  <c r="G49" i="9"/>
  <c r="G48" i="9"/>
  <c r="I45" i="9"/>
  <c r="G45" i="9" s="1"/>
  <c r="O45" i="9" s="1"/>
  <c r="N44" i="9"/>
  <c r="M44" i="9"/>
  <c r="L44" i="9"/>
  <c r="K44" i="9"/>
  <c r="J44" i="9"/>
  <c r="H44" i="9"/>
  <c r="I43" i="9"/>
  <c r="G43" i="9" s="1"/>
  <c r="O43" i="9" s="1"/>
  <c r="I42" i="9"/>
  <c r="G42" i="9" s="1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G33" i="9" s="1"/>
  <c r="O31" i="9"/>
  <c r="N31" i="9"/>
  <c r="M31" i="9"/>
  <c r="L31" i="9"/>
  <c r="K31" i="9"/>
  <c r="J31" i="9"/>
  <c r="H31" i="9"/>
  <c r="I30" i="9"/>
  <c r="J29" i="9"/>
  <c r="H29" i="9"/>
  <c r="I28" i="9"/>
  <c r="G28" i="9" s="1"/>
  <c r="I27" i="9"/>
  <c r="G27" i="9" s="1"/>
  <c r="I26" i="9"/>
  <c r="G26" i="9" s="1"/>
  <c r="I25" i="9"/>
  <c r="G25" i="9" s="1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 s="1"/>
  <c r="I8" i="9"/>
  <c r="O7" i="9"/>
  <c r="N7" i="9"/>
  <c r="M7" i="9"/>
  <c r="L7" i="9"/>
  <c r="K7" i="9"/>
  <c r="J7" i="9"/>
  <c r="H7" i="9"/>
  <c r="G76" i="9" l="1"/>
  <c r="I75" i="9"/>
  <c r="G86" i="9"/>
  <c r="G85" i="9" s="1"/>
  <c r="G84" i="9" s="1"/>
  <c r="G82" i="9"/>
  <c r="G81" i="9" s="1"/>
  <c r="O83" i="9"/>
  <c r="O82" i="9" s="1"/>
  <c r="O81" i="9" s="1"/>
  <c r="G71" i="9"/>
  <c r="O72" i="9"/>
  <c r="O71" i="9" s="1"/>
  <c r="G47" i="9"/>
  <c r="O42" i="9"/>
  <c r="O41" i="9" s="1"/>
  <c r="G44" i="9"/>
  <c r="O44" i="9"/>
  <c r="O46" i="9"/>
  <c r="G30" i="9"/>
  <c r="G29" i="9" s="1"/>
  <c r="G66" i="9"/>
  <c r="G70" i="9"/>
  <c r="J6" i="9"/>
  <c r="I31" i="9"/>
  <c r="G23" i="9"/>
  <c r="G22" i="9" s="1"/>
  <c r="K38" i="9"/>
  <c r="G41" i="9"/>
  <c r="M38" i="9"/>
  <c r="G11" i="9"/>
  <c r="N38" i="9"/>
  <c r="J38" i="9"/>
  <c r="H65" i="9"/>
  <c r="H64" i="9" s="1"/>
  <c r="J65" i="9"/>
  <c r="J64" i="9" s="1"/>
  <c r="H38" i="9"/>
  <c r="I66" i="9"/>
  <c r="N6" i="9"/>
  <c r="L38" i="9"/>
  <c r="L65" i="9"/>
  <c r="L64" i="9" s="1"/>
  <c r="G17" i="9"/>
  <c r="I14" i="9"/>
  <c r="I46" i="9"/>
  <c r="K65" i="9"/>
  <c r="K64" i="9" s="1"/>
  <c r="I71" i="9"/>
  <c r="K6" i="9"/>
  <c r="L6" i="9"/>
  <c r="I7" i="9"/>
  <c r="G14" i="9"/>
  <c r="H6" i="9"/>
  <c r="I29" i="9"/>
  <c r="G7" i="9"/>
  <c r="I11" i="9"/>
  <c r="M6" i="9"/>
  <c r="G54" i="9"/>
  <c r="M65" i="9"/>
  <c r="M64" i="9" s="1"/>
  <c r="G74" i="9"/>
  <c r="O74" i="9" s="1"/>
  <c r="O73" i="9" s="1"/>
  <c r="O6" i="9"/>
  <c r="G24" i="9"/>
  <c r="I34" i="9"/>
  <c r="G37" i="9"/>
  <c r="G36" i="9" s="1"/>
  <c r="I41" i="9"/>
  <c r="I24" i="9"/>
  <c r="I39" i="9"/>
  <c r="I44" i="9"/>
  <c r="I17" i="9"/>
  <c r="O76" i="9" l="1"/>
  <c r="O75" i="9" s="1"/>
  <c r="G75" i="9"/>
  <c r="G69" i="9"/>
  <c r="O70" i="9"/>
  <c r="O69" i="9" s="1"/>
  <c r="G73" i="9"/>
  <c r="N73" i="9"/>
  <c r="N65" i="9" s="1"/>
  <c r="N64" i="9" s="1"/>
  <c r="O38" i="9"/>
  <c r="O5" i="9" s="1"/>
  <c r="G38" i="9"/>
  <c r="K5" i="9"/>
  <c r="K4" i="9" s="1"/>
  <c r="J5" i="9"/>
  <c r="J4" i="9" s="1"/>
  <c r="M5" i="9"/>
  <c r="M4" i="9" s="1"/>
  <c r="I65" i="9"/>
  <c r="I64" i="9" s="1"/>
  <c r="L5" i="9"/>
  <c r="L4" i="9" s="1"/>
  <c r="H5" i="9"/>
  <c r="N5" i="9"/>
  <c r="G46" i="9"/>
  <c r="I6" i="9"/>
  <c r="I38" i="9"/>
  <c r="G31" i="9"/>
  <c r="G6" i="9" s="1"/>
  <c r="O65" i="9" l="1"/>
  <c r="O64" i="9" s="1"/>
  <c r="G65" i="9"/>
  <c r="G64" i="9" s="1"/>
  <c r="N4" i="9"/>
  <c r="G5" i="9"/>
  <c r="I5" i="9"/>
  <c r="I4" i="9" s="1"/>
  <c r="G4" i="9" l="1"/>
  <c r="H89" i="9"/>
  <c r="O89" i="9" s="1"/>
  <c r="O86" i="9" l="1"/>
  <c r="O85" i="9" s="1"/>
  <c r="O84" i="9" s="1"/>
  <c r="O4" i="9" s="1"/>
  <c r="H86" i="9"/>
  <c r="H85" i="9" s="1"/>
  <c r="H84" i="9" s="1"/>
  <c r="H4" i="9" s="1"/>
</calcChain>
</file>

<file path=xl/sharedStrings.xml><?xml version="1.0" encoding="utf-8"?>
<sst xmlns="http://schemas.openxmlformats.org/spreadsheetml/2006/main" count="412" uniqueCount="198">
  <si>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</si>
  <si>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</si>
  <si>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</si>
  <si>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</si>
  <si>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</si>
  <si>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</si>
  <si>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</si>
  <si>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</si>
  <si>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</si>
  <si>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</si>
  <si>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</si>
  <si>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</si>
  <si>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</si>
  <si>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</si>
  <si>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</si>
  <si>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</si>
  <si>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</si>
  <si>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</si>
  <si>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</si>
  <si>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</si>
  <si>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</si>
  <si>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</si>
  <si>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</si>
  <si>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</si>
  <si>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</si>
  <si>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</si>
  <si>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</si>
  <si>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</si>
  <si>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</si>
  <si>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</si>
  <si>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</si>
  <si>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</si>
  <si>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</si>
  <si>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</si>
  <si>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</si>
  <si>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</si>
  <si>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</si>
  <si>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</si>
  <si>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</si>
  <si>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</si>
  <si>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</si>
  <si>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</si>
  <si>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</si>
  <si>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</si>
  <si>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</si>
  <si>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</si>
  <si>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</si>
  <si>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</si>
  <si>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</si>
  <si>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</si>
  <si>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</si>
  <si>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</si>
  <si>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</si>
  <si>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</si>
  <si>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</si>
  <si>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</si>
  <si>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</si>
  <si>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</si>
  <si>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</si>
  <si>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</si>
  <si>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</si>
  <si>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</si>
  <si>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</si>
  <si>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</si>
  <si>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</si>
  <si>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</si>
  <si>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</si>
  <si>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</si>
  <si>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</si>
  <si>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</si>
  <si>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</si>
  <si>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</si>
  <si>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</si>
  <si>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</si>
  <si>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</si>
  <si>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</si>
  <si>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</si>
  <si>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</si>
  <si>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</si>
  <si>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</si>
  <si>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</si>
  <si>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</si>
  <si>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</si>
  <si>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</si>
  <si>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</si>
  <si>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</si>
  <si>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</si>
  <si>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</si>
  <si>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</si>
  <si>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</si>
  <si>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</si>
  <si>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</si>
  <si>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</si>
  <si>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</si>
  <si>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</si>
  <si>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</si>
  <si>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</si>
  <si>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</si>
  <si>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</si>
  <si>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</si>
  <si>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</si>
  <si>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</si>
  <si>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</si>
  <si>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</si>
  <si>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</si>
  <si>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</si>
  <si>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</si>
  <si>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</si>
  <si>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</si>
  <si>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</si>
  <si>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</si>
  <si>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</si>
  <si>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</si>
  <si>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</si>
  <si>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</si>
  <si>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</si>
  <si>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</si>
  <si>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</si>
  <si>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</si>
  <si>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</si>
  <si>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</si>
  <si>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</si>
  <si>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</si>
  <si>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</si>
  <si>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</si>
  <si>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</si>
  <si>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</si>
  <si>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</si>
  <si>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</si>
  <si>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</si>
  <si>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</si>
  <si>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</si>
  <si>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</si>
  <si>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</si>
  <si>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</si>
  <si>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</si>
  <si>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</si>
  <si>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</si>
  <si>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</si>
  <si>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</si>
  <si>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</si>
  <si>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</si>
  <si>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</si>
  <si>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</si>
  <si>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</si>
  <si>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</si>
  <si>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</si>
  <si>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</si>
  <si>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</si>
  <si>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</si>
  <si>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</si>
  <si>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</si>
  <si>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</si>
  <si>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</si>
  <si>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</si>
  <si>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</si>
  <si>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</si>
  <si>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</si>
  <si>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</si>
  <si>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</si>
  <si>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</si>
  <si>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</si>
  <si>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</si>
  <si>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</si>
  <si>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</si>
  <si>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</si>
  <si>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</si>
  <si>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</si>
  <si>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</si>
  <si>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</si>
  <si>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</si>
  <si>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</si>
  <si>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</si>
  <si>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</si>
  <si>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</si>
  <si>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</si>
  <si>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</si>
  <si>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</si>
  <si>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</si>
  <si>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</si>
  <si>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</si>
  <si>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</si>
  <si>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</si>
  <si>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</si>
  <si>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</si>
  <si>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</si>
  <si>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</si>
  <si>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</si>
  <si>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</si>
  <si>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</si>
  <si>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Uskladitev dinamike.</t>
  </si>
  <si>
    <t>Znižanje vrednosti in uskladitev dinamike.</t>
  </si>
  <si>
    <t>Povečanje vrednosti operacije.</t>
  </si>
  <si>
    <t>Uskladitev dinamike, znižanje vrednosti.</t>
  </si>
  <si>
    <t>Povečanje vrednosti operacije. Sprememba dinamike iz 2026 v 2027.</t>
  </si>
  <si>
    <t xml:space="preserve">Vzdrževanje aplikacij za izmenjave podatkov (EUROPOL, INTERPOL, SIRENE) </t>
  </si>
  <si>
    <t>Povečanje vrednosti operacije. Prenos 100.000 EUR iz operacije B.SO1.4.26-06.
Popravek naslova, namesto posodobitev se navede vzdrževanje.</t>
  </si>
  <si>
    <t>Povečanje vrednosti operacije. Prenos 100.000 EUR na operacijo B.SO1.4.26-01.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</si>
</sst>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4" fontId="0" fillId="0" borderId="0" xfId="0" applyNumberFormat="1"/>
    <xf numFmtId="4" fontId="5" fillId="5" borderId="1" xfId="0" applyNumberFormat="1" applyFont="1" applyFill="1" applyBorder="1" applyAlignment="1" applyProtection="1">
      <alignment wrapText="1"/>
    </xf>
    <xf numFmtId="4" fontId="1" fillId="4" borderId="1" xfId="0" applyNumberFormat="1" applyFont="1" applyFill="1" applyBorder="1" applyAlignment="1" applyProtection="1">
      <alignment wrapText="1"/>
    </xf>
    <xf numFmtId="3" fontId="6" fillId="0" borderId="0" xfId="0" applyNumberFormat="1" applyFont="1"/>
    <xf numFmtId="4" fontId="6" fillId="0" borderId="0" xfId="0" applyNumberFormat="1" applyFont="1"/>
    <xf numFmtId="4" fontId="7" fillId="2" borderId="1" xfId="0" applyNumberFormat="1" applyFont="1" applyFill="1" applyBorder="1" applyAlignment="1" applyProtection="1">
      <alignment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0" fontId="0" fillId="0" borderId="0" xfId="0" applyBorder="1"/>
    <xf numFmtId="4" fontId="1" fillId="2" borderId="0" xfId="0" applyNumberFormat="1" applyFont="1" applyFill="1" applyBorder="1" applyAlignment="1" applyProtection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U97"/>
  <sheetViews>
    <sheetView tabSelected="1" topLeftCell="A73" zoomScaleNormal="100" workbookViewId="0">
      <selection sqref="A1:Q90"/>
    </sheetView>
  </sheetViews>
  <sheetFormatPr defaultRowHeight="12.75" x14ac:dyDescent="0.2"/>
  <cols>
    <col min="2" max="2" width="17.28515625" customWidth="1"/>
    <col min="3" max="3" width="29.85546875" customWidth="1"/>
    <col min="7" max="9" width="12.28515625" bestFit="1" customWidth="1"/>
    <col min="10" max="10" width="7.28515625" hidden="1" customWidth="1"/>
    <col min="11" max="11" width="11.28515625" bestFit="1" customWidth="1"/>
    <col min="12" max="13" width="12.28515625" bestFit="1" customWidth="1"/>
    <col min="14" max="14" width="12.7109375" bestFit="1" customWidth="1"/>
    <col min="15" max="15" width="12.28515625" bestFit="1" customWidth="1"/>
    <col min="16" max="16" width="20.7109375" customWidth="1"/>
    <col min="18" max="19" width="12.7109375" bestFit="1" customWidth="1"/>
    <col min="21" max="21" width="12.7109375" bestFit="1" customWidth="1"/>
  </cols>
  <sheetData>
    <row r="1" spans="1:21" ht="15.75" x14ac:dyDescent="0.25">
      <c r="A1" s="36" t="s">
        <v>182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21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21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174</v>
      </c>
    </row>
    <row r="4" spans="1:21" ht="31.5" customHeight="1" x14ac:dyDescent="0.2">
      <c r="A4" s="37"/>
      <c r="B4" s="37" t="s">
        <v>148</v>
      </c>
      <c r="C4" s="18"/>
      <c r="D4" s="19"/>
      <c r="E4" s="19"/>
      <c r="F4" s="19"/>
      <c r="G4" s="35">
        <f t="shared" ref="G4:O4" si="0">+G5+G64+G84</f>
        <v>77814247.749999985</v>
      </c>
      <c r="H4" s="35">
        <f t="shared" si="0"/>
        <v>66275475.157500006</v>
      </c>
      <c r="I4" s="35">
        <f t="shared" si="0"/>
        <v>11538772.589999998</v>
      </c>
      <c r="J4" s="35">
        <f t="shared" si="0"/>
        <v>0</v>
      </c>
      <c r="K4" s="35">
        <f t="shared" si="0"/>
        <v>861539.56369999994</v>
      </c>
      <c r="L4" s="35">
        <f t="shared" si="0"/>
        <v>4562578.4286000002</v>
      </c>
      <c r="M4" s="35">
        <f t="shared" si="0"/>
        <v>12098044.060000001</v>
      </c>
      <c r="N4" s="35">
        <f t="shared" si="0"/>
        <v>13953414.42</v>
      </c>
      <c r="O4" s="35">
        <f t="shared" si="0"/>
        <v>46238671.269999996</v>
      </c>
      <c r="P4" s="35"/>
      <c r="R4" s="46"/>
    </row>
    <row r="5" spans="1:21" ht="24" x14ac:dyDescent="0.2">
      <c r="A5" s="6"/>
      <c r="B5" s="6" t="s">
        <v>60</v>
      </c>
      <c r="C5" s="8" t="s">
        <v>18</v>
      </c>
      <c r="D5" s="6" t="s">
        <v>0</v>
      </c>
      <c r="E5" s="6"/>
      <c r="F5" s="6"/>
      <c r="G5" s="7">
        <f>+G6+G38+G46+G57+G61</f>
        <v>54862805.739999995</v>
      </c>
      <c r="H5" s="7">
        <f t="shared" ref="H5:O5" si="1">+H6+H38+H46+H57+H61</f>
        <v>46749033.167500004</v>
      </c>
      <c r="I5" s="7">
        <f t="shared" si="1"/>
        <v>8113772.5699999984</v>
      </c>
      <c r="J5" s="7">
        <f t="shared" si="1"/>
        <v>0</v>
      </c>
      <c r="K5" s="7">
        <f t="shared" si="1"/>
        <v>19428.449999999997</v>
      </c>
      <c r="L5" s="7">
        <f t="shared" si="1"/>
        <v>1974582.48</v>
      </c>
      <c r="M5" s="7">
        <f t="shared" si="1"/>
        <v>7918604.0600000005</v>
      </c>
      <c r="N5" s="7">
        <f t="shared" si="1"/>
        <v>9484639.0800000001</v>
      </c>
      <c r="O5" s="7">
        <f t="shared" si="1"/>
        <v>35365551.659999996</v>
      </c>
      <c r="P5" s="7"/>
    </row>
    <row r="6" spans="1:21" ht="24" x14ac:dyDescent="0.2">
      <c r="A6" s="30"/>
      <c r="B6" s="30" t="s">
        <v>61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27929490.060000002</v>
      </c>
      <c r="H6" s="32">
        <f t="shared" si="2"/>
        <v>20947117.5075</v>
      </c>
      <c r="I6" s="32">
        <f t="shared" si="2"/>
        <v>6982372.5499999989</v>
      </c>
      <c r="J6" s="32">
        <f t="shared" si="2"/>
        <v>0</v>
      </c>
      <c r="K6" s="32">
        <f t="shared" si="2"/>
        <v>19428.449999999997</v>
      </c>
      <c r="L6" s="32">
        <f t="shared" si="2"/>
        <v>391753.50000000006</v>
      </c>
      <c r="M6" s="32">
        <f t="shared" si="2"/>
        <v>4600484.46</v>
      </c>
      <c r="N6" s="32">
        <f t="shared" si="2"/>
        <v>5301093.75</v>
      </c>
      <c r="O6" s="32">
        <f t="shared" si="2"/>
        <v>17616729.889999997</v>
      </c>
      <c r="P6" s="32"/>
    </row>
    <row r="7" spans="1:21" x14ac:dyDescent="0.2">
      <c r="A7" s="1"/>
      <c r="B7" s="1" t="s">
        <v>62</v>
      </c>
      <c r="C7" s="9" t="s">
        <v>19</v>
      </c>
      <c r="D7" s="1" t="s">
        <v>1</v>
      </c>
      <c r="E7" s="1"/>
      <c r="F7" s="1"/>
      <c r="G7" s="4">
        <f>SUM(G8:G10)</f>
        <v>1143116.6800000002</v>
      </c>
      <c r="H7" s="4">
        <f t="shared" ref="H7:O7" si="3">SUM(H8:H10)</f>
        <v>857337.51</v>
      </c>
      <c r="I7" s="4">
        <f t="shared" si="3"/>
        <v>285779.17000000004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772317.8</v>
      </c>
      <c r="N7" s="4">
        <f t="shared" si="3"/>
        <v>0</v>
      </c>
      <c r="O7" s="4">
        <f t="shared" si="3"/>
        <v>370798.88</v>
      </c>
      <c r="P7" s="4"/>
    </row>
    <row r="8" spans="1:21" ht="24" x14ac:dyDescent="0.2">
      <c r="A8" s="15">
        <v>1</v>
      </c>
      <c r="B8" s="15" t="s">
        <v>63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v>168000</v>
      </c>
      <c r="H8" s="16">
        <f>0.75*G8</f>
        <v>126000</v>
      </c>
      <c r="I8" s="16">
        <f>ROUNDUP(H8/3,2)</f>
        <v>42000</v>
      </c>
      <c r="J8" s="16"/>
      <c r="K8" s="16">
        <v>0</v>
      </c>
      <c r="L8" s="16">
        <v>0</v>
      </c>
      <c r="M8" s="16">
        <v>168000</v>
      </c>
      <c r="N8" s="16">
        <v>0</v>
      </c>
      <c r="O8" s="16">
        <v>0</v>
      </c>
      <c r="P8" s="16" t="s">
        <v>192</v>
      </c>
      <c r="U8" s="49"/>
    </row>
    <row r="9" spans="1:21" ht="24" x14ac:dyDescent="0.2">
      <c r="A9" s="15">
        <v>2</v>
      </c>
      <c r="B9" s="15" t="s">
        <v>64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846716.68</v>
      </c>
      <c r="H9" s="16">
        <v>635037.51</v>
      </c>
      <c r="I9" s="16">
        <f>ROUNDUP(H9/3,2)</f>
        <v>211679.17</v>
      </c>
      <c r="J9" s="16"/>
      <c r="K9" s="16">
        <v>0</v>
      </c>
      <c r="L9" s="16">
        <v>0</v>
      </c>
      <c r="M9" s="16">
        <v>604317.80000000005</v>
      </c>
      <c r="N9" s="16">
        <v>0</v>
      </c>
      <c r="O9" s="16">
        <v>242398.88</v>
      </c>
      <c r="P9" s="16" t="s">
        <v>192</v>
      </c>
    </row>
    <row r="10" spans="1:21" ht="24" x14ac:dyDescent="0.2">
      <c r="A10" s="15">
        <v>3</v>
      </c>
      <c r="B10" s="15" t="s">
        <v>65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128400</v>
      </c>
      <c r="H10" s="16">
        <v>96300</v>
      </c>
      <c r="I10" s="16">
        <f>ROUNDUP(H10/3,2)</f>
        <v>32100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128400</v>
      </c>
      <c r="P10" s="16" t="s">
        <v>192</v>
      </c>
    </row>
    <row r="11" spans="1:21" ht="24" x14ac:dyDescent="0.2">
      <c r="A11" s="1"/>
      <c r="B11" s="1" t="s">
        <v>66</v>
      </c>
      <c r="C11" s="9" t="s">
        <v>23</v>
      </c>
      <c r="D11" s="1" t="s">
        <v>1</v>
      </c>
      <c r="E11" s="1"/>
      <c r="F11" s="1"/>
      <c r="G11" s="4">
        <f>+G12+G13</f>
        <v>3566666.6799999997</v>
      </c>
      <c r="H11" s="4">
        <f t="shared" ref="H11:O11" si="4">+H12+H13</f>
        <v>2675000</v>
      </c>
      <c r="I11" s="4">
        <f t="shared" si="4"/>
        <v>891666.67999999993</v>
      </c>
      <c r="J11" s="4">
        <f t="shared" si="4"/>
        <v>0</v>
      </c>
      <c r="K11" s="4">
        <f t="shared" si="4"/>
        <v>0</v>
      </c>
      <c r="L11" s="4">
        <f t="shared" si="4"/>
        <v>0</v>
      </c>
      <c r="M11" s="4">
        <f t="shared" si="4"/>
        <v>1000000</v>
      </c>
      <c r="N11" s="4">
        <f t="shared" si="4"/>
        <v>0</v>
      </c>
      <c r="O11" s="4">
        <f t="shared" si="4"/>
        <v>2566666.6799999997</v>
      </c>
      <c r="P11" s="4"/>
    </row>
    <row r="12" spans="1:21" ht="36" x14ac:dyDescent="0.2">
      <c r="A12" s="15">
        <v>4</v>
      </c>
      <c r="B12" s="15" t="s">
        <v>67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713333.34</v>
      </c>
      <c r="H12" s="16">
        <v>535000</v>
      </c>
      <c r="I12" s="16">
        <f t="shared" ref="I12:I13" si="6">ROUNDUP(H12/3,2)</f>
        <v>178333.34</v>
      </c>
      <c r="J12" s="16"/>
      <c r="K12" s="16">
        <v>0</v>
      </c>
      <c r="L12" s="16">
        <v>0</v>
      </c>
      <c r="M12" s="16">
        <v>0</v>
      </c>
      <c r="N12" s="16">
        <v>0</v>
      </c>
      <c r="O12" s="16">
        <v>713333.34</v>
      </c>
      <c r="P12" s="16" t="s">
        <v>194</v>
      </c>
    </row>
    <row r="13" spans="1:21" ht="36" x14ac:dyDescent="0.2">
      <c r="A13" s="15">
        <v>5</v>
      </c>
      <c r="B13" s="15" t="s">
        <v>68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2853333.34</v>
      </c>
      <c r="H13" s="16">
        <v>2140000</v>
      </c>
      <c r="I13" s="16">
        <f t="shared" si="6"/>
        <v>713333.34</v>
      </c>
      <c r="J13" s="16"/>
      <c r="K13" s="16">
        <v>0</v>
      </c>
      <c r="L13" s="16">
        <v>0</v>
      </c>
      <c r="M13" s="14">
        <v>1000000</v>
      </c>
      <c r="N13" s="16">
        <v>0</v>
      </c>
      <c r="O13" s="16">
        <v>1853333.3399999999</v>
      </c>
      <c r="P13" s="16" t="s">
        <v>194</v>
      </c>
    </row>
    <row r="14" spans="1:21" ht="24" x14ac:dyDescent="0.2">
      <c r="A14" s="1"/>
      <c r="B14" s="1" t="s">
        <v>69</v>
      </c>
      <c r="C14" s="9" t="s">
        <v>26</v>
      </c>
      <c r="D14" s="1" t="s">
        <v>1</v>
      </c>
      <c r="E14" s="1"/>
      <c r="F14" s="1"/>
      <c r="G14" s="4">
        <f>SUM(G15:G16)</f>
        <v>10925333.34</v>
      </c>
      <c r="H14" s="4">
        <f t="shared" ref="H14:O14" si="7">SUM(H15:H16)</f>
        <v>8194000</v>
      </c>
      <c r="I14" s="4">
        <f t="shared" si="7"/>
        <v>2731333.34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2425333.34</v>
      </c>
      <c r="O14" s="4">
        <f t="shared" si="7"/>
        <v>8500000</v>
      </c>
      <c r="P14" s="4"/>
      <c r="U14" s="46"/>
    </row>
    <row r="15" spans="1:21" ht="24" x14ac:dyDescent="0.2">
      <c r="A15" s="15">
        <v>6</v>
      </c>
      <c r="B15" s="15" t="s">
        <v>70</v>
      </c>
      <c r="C15" s="17" t="s">
        <v>27</v>
      </c>
      <c r="D15" s="15" t="s">
        <v>2</v>
      </c>
      <c r="E15" s="15" t="s">
        <v>35</v>
      </c>
      <c r="F15" s="15" t="s">
        <v>10</v>
      </c>
      <c r="G15" s="16">
        <f t="shared" ref="G15:G16" si="8">+H15+I15</f>
        <v>8500000</v>
      </c>
      <c r="H15" s="16">
        <v>6375000</v>
      </c>
      <c r="I15" s="16">
        <f t="shared" ref="I15" si="9">ROUNDUP(H15/3,2)</f>
        <v>2125000</v>
      </c>
      <c r="J15" s="16"/>
      <c r="K15" s="23">
        <v>0</v>
      </c>
      <c r="L15" s="23">
        <v>0</v>
      </c>
      <c r="M15" s="23">
        <v>0</v>
      </c>
      <c r="N15" s="23">
        <v>0</v>
      </c>
      <c r="O15" s="23">
        <v>8500000</v>
      </c>
      <c r="P15" s="51"/>
      <c r="R15" s="54"/>
      <c r="U15" s="46"/>
    </row>
    <row r="16" spans="1:21" ht="24" x14ac:dyDescent="0.2">
      <c r="A16" s="12">
        <v>7</v>
      </c>
      <c r="B16" s="12" t="s">
        <v>117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2425333.34</v>
      </c>
      <c r="H16" s="14">
        <v>1819000</v>
      </c>
      <c r="I16" s="14">
        <f>ROUNDUP(H16/3,2)</f>
        <v>606333.34</v>
      </c>
      <c r="J16" s="14"/>
      <c r="K16" s="24">
        <v>0</v>
      </c>
      <c r="L16" s="24">
        <v>0</v>
      </c>
      <c r="M16" s="24">
        <v>0</v>
      </c>
      <c r="N16" s="24">
        <v>2425333.34</v>
      </c>
      <c r="O16" s="24">
        <v>0</v>
      </c>
      <c r="P16" s="16" t="s">
        <v>192</v>
      </c>
      <c r="R16" s="55"/>
    </row>
    <row r="17" spans="1:18" ht="36" x14ac:dyDescent="0.2">
      <c r="A17" s="1"/>
      <c r="B17" s="1" t="s">
        <v>71</v>
      </c>
      <c r="C17" s="9" t="s">
        <v>29</v>
      </c>
      <c r="D17" s="1" t="s">
        <v>1</v>
      </c>
      <c r="E17" s="1"/>
      <c r="F17" s="1"/>
      <c r="G17" s="4">
        <f>SUM(G18:G21)</f>
        <v>1553000</v>
      </c>
      <c r="H17" s="4">
        <f t="shared" ref="H17:O17" si="10">SUM(H18:H21)</f>
        <v>1164749.9975000001</v>
      </c>
      <c r="I17" s="4">
        <f t="shared" si="10"/>
        <v>388250</v>
      </c>
      <c r="J17" s="4">
        <f t="shared" si="10"/>
        <v>0</v>
      </c>
      <c r="K17" s="4">
        <f t="shared" si="10"/>
        <v>13960.849999999999</v>
      </c>
      <c r="L17" s="4">
        <f t="shared" si="10"/>
        <v>68865.039999999994</v>
      </c>
      <c r="M17" s="4">
        <f t="shared" si="10"/>
        <v>601633.32999999996</v>
      </c>
      <c r="N17" s="4">
        <f t="shared" si="10"/>
        <v>554170.03</v>
      </c>
      <c r="O17" s="4">
        <f t="shared" si="10"/>
        <v>314370.75</v>
      </c>
      <c r="P17" s="4"/>
      <c r="R17" s="55"/>
    </row>
    <row r="18" spans="1:18" ht="36" x14ac:dyDescent="0.2">
      <c r="A18" s="15">
        <v>8</v>
      </c>
      <c r="B18" s="15" t="s">
        <v>72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963000</v>
      </c>
      <c r="H18" s="16">
        <v>722250</v>
      </c>
      <c r="I18" s="16">
        <f>ROUNDUP(H18/3,2)</f>
        <v>240750</v>
      </c>
      <c r="J18" s="16"/>
      <c r="K18" s="16">
        <v>0</v>
      </c>
      <c r="L18" s="16">
        <v>28196.639999999999</v>
      </c>
      <c r="M18" s="16">
        <v>468300</v>
      </c>
      <c r="N18" s="16">
        <v>466503.36</v>
      </c>
      <c r="O18" s="16">
        <v>0</v>
      </c>
      <c r="P18" s="16" t="s">
        <v>192</v>
      </c>
      <c r="R18" s="55"/>
    </row>
    <row r="19" spans="1:18" ht="24" x14ac:dyDescent="0.2">
      <c r="A19" s="15">
        <v>9</v>
      </c>
      <c r="B19" s="15" t="s">
        <v>73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+K19+L19+M19+N19+O19</f>
        <v>133333.32999999999</v>
      </c>
      <c r="H19" s="16">
        <f>0.75*G19</f>
        <v>99999.997499999998</v>
      </c>
      <c r="I19" s="16">
        <v>33333.33</v>
      </c>
      <c r="J19" s="16"/>
      <c r="K19" s="16">
        <v>1912.12</v>
      </c>
      <c r="L19" s="16">
        <v>8911.64</v>
      </c>
      <c r="M19" s="16">
        <v>83333.33</v>
      </c>
      <c r="N19" s="16">
        <v>16000</v>
      </c>
      <c r="O19" s="16">
        <v>23176.239999999987</v>
      </c>
      <c r="P19" s="16" t="s">
        <v>192</v>
      </c>
      <c r="R19" s="55"/>
    </row>
    <row r="20" spans="1:18" ht="24" x14ac:dyDescent="0.2">
      <c r="A20" s="15">
        <v>10</v>
      </c>
      <c r="B20" s="15" t="s">
        <v>74</v>
      </c>
      <c r="C20" s="17" t="s">
        <v>32</v>
      </c>
      <c r="D20" s="15" t="s">
        <v>2</v>
      </c>
      <c r="E20" s="15" t="s">
        <v>177</v>
      </c>
      <c r="F20" s="15" t="s">
        <v>10</v>
      </c>
      <c r="G20" s="16">
        <f>+H20+I20</f>
        <v>356666.67</v>
      </c>
      <c r="H20" s="16">
        <v>267500</v>
      </c>
      <c r="I20" s="16">
        <f>ROUNDUP(H20/3,2)</f>
        <v>89166.67</v>
      </c>
      <c r="J20" s="16"/>
      <c r="K20" s="16">
        <v>12048.73</v>
      </c>
      <c r="L20" s="16">
        <v>31756.76</v>
      </c>
      <c r="M20" s="16">
        <v>50000</v>
      </c>
      <c r="N20" s="16">
        <v>71666.67</v>
      </c>
      <c r="O20" s="16">
        <v>191194.51</v>
      </c>
      <c r="P20" s="16" t="s">
        <v>192</v>
      </c>
      <c r="R20" s="55"/>
    </row>
    <row r="21" spans="1:18" ht="24" x14ac:dyDescent="0.2">
      <c r="A21" s="15">
        <v>11</v>
      </c>
      <c r="B21" s="15" t="s">
        <v>75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0</v>
      </c>
      <c r="N21" s="16">
        <v>0</v>
      </c>
      <c r="O21" s="16">
        <v>100000</v>
      </c>
      <c r="P21" s="16"/>
      <c r="R21" s="55"/>
    </row>
    <row r="22" spans="1:18" x14ac:dyDescent="0.2">
      <c r="A22" s="1"/>
      <c r="B22" s="1" t="s">
        <v>76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499333.33999999997</v>
      </c>
      <c r="H22" s="4">
        <f t="shared" si="11"/>
        <v>374500</v>
      </c>
      <c r="I22" s="4">
        <f t="shared" si="11"/>
        <v>124833.34</v>
      </c>
      <c r="J22" s="4">
        <f t="shared" si="11"/>
        <v>0</v>
      </c>
      <c r="K22" s="4">
        <f t="shared" si="11"/>
        <v>5467.6</v>
      </c>
      <c r="L22" s="4">
        <f t="shared" si="11"/>
        <v>127642.08</v>
      </c>
      <c r="M22" s="4">
        <f t="shared" si="11"/>
        <v>102000</v>
      </c>
      <c r="N22" s="4">
        <f t="shared" si="11"/>
        <v>108666.67</v>
      </c>
      <c r="O22" s="4">
        <f t="shared" si="11"/>
        <v>155556.99</v>
      </c>
      <c r="P22" s="4"/>
      <c r="R22" s="55"/>
    </row>
    <row r="23" spans="1:18" ht="24" x14ac:dyDescent="0.2">
      <c r="A23" s="12">
        <v>12</v>
      </c>
      <c r="B23" s="12" t="s">
        <v>77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499333.33999999997</v>
      </c>
      <c r="H23" s="14">
        <v>374500</v>
      </c>
      <c r="I23" s="14">
        <f t="shared" ref="I23" si="13">ROUNDUP(H23/3,2)</f>
        <v>124833.34</v>
      </c>
      <c r="J23" s="14"/>
      <c r="K23" s="24">
        <v>5467.6</v>
      </c>
      <c r="L23" s="24">
        <v>127642.08</v>
      </c>
      <c r="M23" s="24">
        <v>102000</v>
      </c>
      <c r="N23" s="24">
        <v>108666.67</v>
      </c>
      <c r="O23" s="24">
        <v>155556.99</v>
      </c>
      <c r="P23" s="16" t="s">
        <v>192</v>
      </c>
      <c r="R23" s="55"/>
    </row>
    <row r="24" spans="1:18" x14ac:dyDescent="0.2">
      <c r="A24" s="1"/>
      <c r="B24" s="1" t="s">
        <v>78</v>
      </c>
      <c r="C24" s="9" t="s">
        <v>37</v>
      </c>
      <c r="D24" s="1" t="s">
        <v>1</v>
      </c>
      <c r="E24" s="1"/>
      <c r="F24" s="1"/>
      <c r="G24" s="4">
        <f>SUM(G25:G28)</f>
        <v>6738146.6799999997</v>
      </c>
      <c r="H24" s="4">
        <f t="shared" ref="H24:O24" si="14">SUM(H25:H28)</f>
        <v>5053610</v>
      </c>
      <c r="I24" s="4">
        <f t="shared" si="14"/>
        <v>1684536.68</v>
      </c>
      <c r="J24" s="4">
        <f t="shared" si="14"/>
        <v>0</v>
      </c>
      <c r="K24" s="4">
        <f t="shared" si="14"/>
        <v>0</v>
      </c>
      <c r="L24" s="4">
        <f t="shared" si="14"/>
        <v>1396.45</v>
      </c>
      <c r="M24" s="4">
        <f t="shared" si="14"/>
        <v>1077333.33</v>
      </c>
      <c r="N24" s="4">
        <f t="shared" si="14"/>
        <v>1506666.6700000002</v>
      </c>
      <c r="O24" s="4">
        <f t="shared" si="14"/>
        <v>4152750.2199999997</v>
      </c>
      <c r="P24" s="4"/>
      <c r="R24" s="55"/>
    </row>
    <row r="25" spans="1:18" ht="24" x14ac:dyDescent="0.2">
      <c r="A25" s="15">
        <v>13</v>
      </c>
      <c r="B25" s="15" t="s">
        <v>79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2579413.34</v>
      </c>
      <c r="H25" s="16">
        <v>1934560</v>
      </c>
      <c r="I25" s="16">
        <f>ROUNDUP(H25/3,2)</f>
        <v>644853.34</v>
      </c>
      <c r="J25" s="16"/>
      <c r="K25" s="16">
        <v>0</v>
      </c>
      <c r="L25" s="16">
        <v>1396.45</v>
      </c>
      <c r="M25" s="16">
        <v>365333.33</v>
      </c>
      <c r="N25" s="16">
        <v>386666.67</v>
      </c>
      <c r="O25" s="16">
        <v>1826016.88</v>
      </c>
      <c r="P25" s="16" t="s">
        <v>192</v>
      </c>
      <c r="R25" s="55"/>
    </row>
    <row r="26" spans="1:18" ht="24" x14ac:dyDescent="0.2">
      <c r="A26" s="15">
        <v>14</v>
      </c>
      <c r="B26" s="15" t="s">
        <v>80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2960333.34</v>
      </c>
      <c r="H26" s="16">
        <v>2220250</v>
      </c>
      <c r="I26" s="16">
        <f>ROUNDUP(H26/3,2)</f>
        <v>740083.34</v>
      </c>
      <c r="J26" s="16"/>
      <c r="K26" s="16">
        <v>0</v>
      </c>
      <c r="L26" s="16">
        <v>0</v>
      </c>
      <c r="M26" s="16">
        <v>322000</v>
      </c>
      <c r="N26" s="16">
        <v>856666.67</v>
      </c>
      <c r="O26" s="16">
        <v>1781666.67</v>
      </c>
      <c r="P26" s="16" t="s">
        <v>192</v>
      </c>
      <c r="R26" s="56"/>
    </row>
    <row r="27" spans="1:18" ht="48" x14ac:dyDescent="0.2">
      <c r="A27" s="15">
        <v>15</v>
      </c>
      <c r="B27" s="15" t="s">
        <v>81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770400</v>
      </c>
      <c r="H27" s="16">
        <v>577800</v>
      </c>
      <c r="I27" s="16">
        <f>ROUNDUP(H27/3,2)</f>
        <v>192600</v>
      </c>
      <c r="J27" s="16"/>
      <c r="K27" s="16">
        <v>0</v>
      </c>
      <c r="L27" s="16">
        <v>0</v>
      </c>
      <c r="M27" s="16">
        <v>190000</v>
      </c>
      <c r="N27" s="16">
        <v>200000</v>
      </c>
      <c r="O27" s="16">
        <v>380400</v>
      </c>
      <c r="P27" s="16" t="s">
        <v>192</v>
      </c>
    </row>
    <row r="28" spans="1:18" ht="24" x14ac:dyDescent="0.2">
      <c r="A28" s="15">
        <v>16</v>
      </c>
      <c r="B28" s="15" t="s">
        <v>82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428000</v>
      </c>
      <c r="H28" s="16">
        <v>321000</v>
      </c>
      <c r="I28" s="16">
        <f>ROUNDUP(H28/3,2)</f>
        <v>107000</v>
      </c>
      <c r="J28" s="16"/>
      <c r="K28" s="16">
        <v>0</v>
      </c>
      <c r="L28" s="16">
        <v>0</v>
      </c>
      <c r="M28" s="16">
        <v>200000</v>
      </c>
      <c r="N28" s="16">
        <v>63333.33</v>
      </c>
      <c r="O28" s="16">
        <v>164666.67000000001</v>
      </c>
      <c r="P28" s="16" t="s">
        <v>192</v>
      </c>
    </row>
    <row r="29" spans="1:18" x14ac:dyDescent="0.2">
      <c r="A29" s="1"/>
      <c r="B29" s="1" t="s">
        <v>83</v>
      </c>
      <c r="C29" s="9" t="s">
        <v>44</v>
      </c>
      <c r="D29" s="1" t="s">
        <v>1</v>
      </c>
      <c r="E29" s="1"/>
      <c r="F29" s="1"/>
      <c r="G29" s="4">
        <f>SUM(G30:G30)</f>
        <v>1590020</v>
      </c>
      <c r="H29" s="4">
        <f t="shared" ref="H29:O29" si="15">SUM(H30:H30)</f>
        <v>1192515</v>
      </c>
      <c r="I29" s="4">
        <f t="shared" si="15"/>
        <v>397505</v>
      </c>
      <c r="J29" s="4">
        <f t="shared" si="15"/>
        <v>0</v>
      </c>
      <c r="K29" s="4">
        <f t="shared" si="15"/>
        <v>0</v>
      </c>
      <c r="L29" s="4">
        <f t="shared" si="15"/>
        <v>182306.97</v>
      </c>
      <c r="M29" s="4">
        <f t="shared" si="15"/>
        <v>533333.32999999996</v>
      </c>
      <c r="N29" s="4">
        <f t="shared" si="15"/>
        <v>333333.33</v>
      </c>
      <c r="O29" s="4">
        <f t="shared" si="15"/>
        <v>541046.37</v>
      </c>
      <c r="P29" s="4"/>
    </row>
    <row r="30" spans="1:18" ht="24" x14ac:dyDescent="0.2">
      <c r="A30" s="15">
        <v>17</v>
      </c>
      <c r="B30" s="15" t="s">
        <v>84</v>
      </c>
      <c r="C30" s="17" t="s">
        <v>176</v>
      </c>
      <c r="D30" s="15" t="s">
        <v>2</v>
      </c>
      <c r="E30" s="15" t="s">
        <v>36</v>
      </c>
      <c r="F30" s="15" t="s">
        <v>10</v>
      </c>
      <c r="G30" s="16">
        <f>+H30+I30</f>
        <v>1590020</v>
      </c>
      <c r="H30" s="16">
        <v>1192515</v>
      </c>
      <c r="I30" s="16">
        <f>ROUNDUP(H30/3,2)</f>
        <v>397505</v>
      </c>
      <c r="J30" s="16"/>
      <c r="K30" s="16">
        <v>0</v>
      </c>
      <c r="L30" s="16">
        <v>182306.97</v>
      </c>
      <c r="M30" s="16">
        <v>533333.32999999996</v>
      </c>
      <c r="N30" s="16">
        <v>333333.33</v>
      </c>
      <c r="O30" s="16">
        <v>541046.37</v>
      </c>
      <c r="P30" s="16" t="s">
        <v>192</v>
      </c>
    </row>
    <row r="31" spans="1:18" ht="24" x14ac:dyDescent="0.2">
      <c r="A31" s="1"/>
      <c r="B31" s="1" t="s">
        <v>85</v>
      </c>
      <c r="C31" s="9" t="s">
        <v>45</v>
      </c>
      <c r="D31" s="1" t="s">
        <v>1</v>
      </c>
      <c r="E31" s="1"/>
      <c r="F31" s="1"/>
      <c r="G31" s="4">
        <f>+G32+G33</f>
        <v>1343206.67</v>
      </c>
      <c r="H31" s="4">
        <f t="shared" ref="H31:O31" si="16">+H32+H33</f>
        <v>1007405</v>
      </c>
      <c r="I31" s="4">
        <f t="shared" si="16"/>
        <v>335801.67</v>
      </c>
      <c r="J31" s="4">
        <f t="shared" si="16"/>
        <v>0</v>
      </c>
      <c r="K31" s="4">
        <f t="shared" si="16"/>
        <v>0</v>
      </c>
      <c r="L31" s="4">
        <f t="shared" si="16"/>
        <v>0</v>
      </c>
      <c r="M31" s="4">
        <f t="shared" si="16"/>
        <v>296666.67</v>
      </c>
      <c r="N31" s="4">
        <f t="shared" si="16"/>
        <v>120333.33</v>
      </c>
      <c r="O31" s="4">
        <f t="shared" si="16"/>
        <v>926206.67</v>
      </c>
      <c r="P31" s="4"/>
    </row>
    <row r="32" spans="1:18" ht="24" x14ac:dyDescent="0.2">
      <c r="A32" s="15">
        <v>18</v>
      </c>
      <c r="B32" s="15" t="s">
        <v>86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f>+H32+I32</f>
        <v>1321806.67</v>
      </c>
      <c r="H32" s="16">
        <v>991355</v>
      </c>
      <c r="I32" s="16">
        <f>ROUNDUP(H32/3,2)</f>
        <v>330451.67</v>
      </c>
      <c r="J32" s="16"/>
      <c r="K32" s="16">
        <v>0</v>
      </c>
      <c r="L32" s="16">
        <v>0</v>
      </c>
      <c r="M32" s="16">
        <v>291666.67</v>
      </c>
      <c r="N32" s="16">
        <v>115000</v>
      </c>
      <c r="O32" s="16">
        <v>915140</v>
      </c>
      <c r="P32" s="16" t="s">
        <v>192</v>
      </c>
    </row>
    <row r="33" spans="1:16" ht="24" x14ac:dyDescent="0.2">
      <c r="A33" s="33">
        <v>19</v>
      </c>
      <c r="B33" s="28" t="s">
        <v>179</v>
      </c>
      <c r="C33" s="43" t="s">
        <v>105</v>
      </c>
      <c r="D33" s="33" t="s">
        <v>2</v>
      </c>
      <c r="E33" s="33" t="s">
        <v>58</v>
      </c>
      <c r="F33" s="33" t="s">
        <v>10</v>
      </c>
      <c r="G33" s="16">
        <f>+H33+I33</f>
        <v>21400</v>
      </c>
      <c r="H33" s="16">
        <v>16050</v>
      </c>
      <c r="I33" s="16">
        <f>ROUNDUP(H33/3,2)</f>
        <v>5350</v>
      </c>
      <c r="J33" s="23"/>
      <c r="K33" s="23">
        <v>0</v>
      </c>
      <c r="L33" s="23">
        <v>0</v>
      </c>
      <c r="M33" s="23">
        <v>5000</v>
      </c>
      <c r="N33" s="23">
        <v>5333.33</v>
      </c>
      <c r="O33" s="23">
        <v>11066.67</v>
      </c>
      <c r="P33" s="16" t="s">
        <v>192</v>
      </c>
    </row>
    <row r="34" spans="1:16" x14ac:dyDescent="0.2">
      <c r="A34" s="1"/>
      <c r="B34" s="1" t="s">
        <v>87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428000</v>
      </c>
      <c r="H34" s="4">
        <f t="shared" si="17"/>
        <v>321000</v>
      </c>
      <c r="I34" s="4">
        <f t="shared" si="17"/>
        <v>107000</v>
      </c>
      <c r="J34" s="4">
        <f t="shared" si="17"/>
        <v>0</v>
      </c>
      <c r="K34" s="4">
        <f t="shared" si="17"/>
        <v>0</v>
      </c>
      <c r="L34" s="4">
        <f t="shared" si="17"/>
        <v>11542.96</v>
      </c>
      <c r="M34" s="4">
        <f t="shared" si="17"/>
        <v>190533.33</v>
      </c>
      <c r="N34" s="4">
        <f t="shared" si="17"/>
        <v>225923.71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88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428000</v>
      </c>
      <c r="H35" s="16">
        <v>321000</v>
      </c>
      <c r="I35" s="16">
        <f>ROUNDUP(H35/3,2)</f>
        <v>107000</v>
      </c>
      <c r="J35" s="16"/>
      <c r="K35" s="16">
        <v>0</v>
      </c>
      <c r="L35" s="16">
        <v>11542.96</v>
      </c>
      <c r="M35" s="16">
        <v>190533.33</v>
      </c>
      <c r="N35" s="16">
        <v>225923.71</v>
      </c>
      <c r="O35" s="16">
        <v>0</v>
      </c>
      <c r="P35" s="16" t="s">
        <v>192</v>
      </c>
    </row>
    <row r="36" spans="1:16" ht="24" x14ac:dyDescent="0.2">
      <c r="A36" s="1"/>
      <c r="B36" s="1" t="s">
        <v>89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142666.67000000001</v>
      </c>
      <c r="H36" s="4">
        <f t="shared" si="18"/>
        <v>107000</v>
      </c>
      <c r="I36" s="4">
        <f t="shared" si="18"/>
        <v>35666.670000000006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26666.67</v>
      </c>
      <c r="N36" s="4">
        <f t="shared" si="18"/>
        <v>26666.67</v>
      </c>
      <c r="O36" s="4">
        <f t="shared" si="18"/>
        <v>89333.33</v>
      </c>
      <c r="P36" s="4"/>
    </row>
    <row r="37" spans="1:16" ht="24" x14ac:dyDescent="0.2">
      <c r="A37" s="15">
        <v>21</v>
      </c>
      <c r="B37" s="15" t="s">
        <v>90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142666.67000000001</v>
      </c>
      <c r="H37" s="16">
        <v>107000</v>
      </c>
      <c r="I37" s="16">
        <f>ROUNDUP(H37/3,2)</f>
        <v>35666.670000000006</v>
      </c>
      <c r="J37" s="16"/>
      <c r="K37" s="16">
        <v>0</v>
      </c>
      <c r="L37" s="16">
        <v>0</v>
      </c>
      <c r="M37" s="16">
        <v>26666.67</v>
      </c>
      <c r="N37" s="16">
        <v>26666.67</v>
      </c>
      <c r="O37" s="16">
        <v>89333.33</v>
      </c>
      <c r="P37" s="16" t="s">
        <v>192</v>
      </c>
    </row>
    <row r="38" spans="1:16" ht="24" x14ac:dyDescent="0.2">
      <c r="A38" s="30"/>
      <c r="B38" s="30" t="s">
        <v>91</v>
      </c>
      <c r="C38" s="31" t="s">
        <v>16</v>
      </c>
      <c r="D38" s="30" t="s">
        <v>15</v>
      </c>
      <c r="E38" s="30"/>
      <c r="F38" s="30"/>
      <c r="G38" s="32">
        <f>+G39+G41+G44</f>
        <v>11314000.02</v>
      </c>
      <c r="H38" s="32">
        <f t="shared" ref="H38:O38" si="19">+H39+H41+H44</f>
        <v>10182600</v>
      </c>
      <c r="I38" s="32">
        <f t="shared" si="19"/>
        <v>1131400.02</v>
      </c>
      <c r="J38" s="32">
        <f t="shared" si="19"/>
        <v>0</v>
      </c>
      <c r="K38" s="32">
        <f t="shared" si="19"/>
        <v>0</v>
      </c>
      <c r="L38" s="32">
        <f t="shared" si="19"/>
        <v>45139.67</v>
      </c>
      <c r="M38" s="32">
        <f t="shared" si="19"/>
        <v>1115911.1200000001</v>
      </c>
      <c r="N38" s="32">
        <f t="shared" si="19"/>
        <v>1397333.33</v>
      </c>
      <c r="O38" s="32">
        <f t="shared" si="19"/>
        <v>8755615.8999999985</v>
      </c>
      <c r="P38" s="32"/>
    </row>
    <row r="39" spans="1:16" ht="24" x14ac:dyDescent="0.2">
      <c r="A39" s="2"/>
      <c r="B39" s="2" t="s">
        <v>92</v>
      </c>
      <c r="C39" s="9" t="s">
        <v>23</v>
      </c>
      <c r="D39" s="2" t="s">
        <v>1</v>
      </c>
      <c r="E39" s="2"/>
      <c r="F39" s="2"/>
      <c r="G39" s="5">
        <f>+G40</f>
        <v>951111.12</v>
      </c>
      <c r="H39" s="5">
        <f t="shared" ref="H39:O44" si="20">+H40</f>
        <v>856000</v>
      </c>
      <c r="I39" s="5">
        <f t="shared" si="20"/>
        <v>95111.12</v>
      </c>
      <c r="J39" s="5">
        <f t="shared" si="20"/>
        <v>0</v>
      </c>
      <c r="K39" s="5">
        <f t="shared" si="20"/>
        <v>0</v>
      </c>
      <c r="L39" s="5">
        <f t="shared" si="20"/>
        <v>0</v>
      </c>
      <c r="M39" s="5">
        <f t="shared" si="20"/>
        <v>111111.12</v>
      </c>
      <c r="N39" s="5">
        <f t="shared" si="20"/>
        <v>333333.33</v>
      </c>
      <c r="O39" s="5">
        <f t="shared" si="20"/>
        <v>506666.67</v>
      </c>
      <c r="P39" s="5"/>
    </row>
    <row r="40" spans="1:16" ht="24" x14ac:dyDescent="0.2">
      <c r="A40" s="15">
        <v>22</v>
      </c>
      <c r="B40" s="15" t="s">
        <v>106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951111.12</v>
      </c>
      <c r="H40" s="16">
        <v>856000</v>
      </c>
      <c r="I40" s="16">
        <f>ROUNDUP(H40/9,2)</f>
        <v>95111.12</v>
      </c>
      <c r="J40" s="16"/>
      <c r="K40" s="16">
        <v>0</v>
      </c>
      <c r="L40" s="16">
        <v>0</v>
      </c>
      <c r="M40" s="16">
        <v>111111.12</v>
      </c>
      <c r="N40" s="16">
        <v>333333.33</v>
      </c>
      <c r="O40" s="16">
        <v>506666.67</v>
      </c>
      <c r="P40" s="16" t="s">
        <v>192</v>
      </c>
    </row>
    <row r="41" spans="1:16" ht="24" x14ac:dyDescent="0.2">
      <c r="A41" s="2"/>
      <c r="B41" s="2" t="s">
        <v>93</v>
      </c>
      <c r="C41" s="10" t="s">
        <v>51</v>
      </c>
      <c r="D41" s="2" t="s">
        <v>1</v>
      </c>
      <c r="E41" s="2"/>
      <c r="F41" s="2"/>
      <c r="G41" s="5">
        <f>+G42+G43</f>
        <v>5112222.2300000004</v>
      </c>
      <c r="H41" s="5">
        <f t="shared" ref="H41:O41" si="22">+H42+H43</f>
        <v>4601000</v>
      </c>
      <c r="I41" s="5">
        <f t="shared" si="22"/>
        <v>511222.23</v>
      </c>
      <c r="J41" s="5">
        <f t="shared" si="22"/>
        <v>0</v>
      </c>
      <c r="K41" s="5">
        <f t="shared" si="22"/>
        <v>0</v>
      </c>
      <c r="L41" s="5">
        <f t="shared" si="22"/>
        <v>14621.6</v>
      </c>
      <c r="M41" s="5">
        <f t="shared" si="22"/>
        <v>200000</v>
      </c>
      <c r="N41" s="5">
        <f t="shared" si="22"/>
        <v>200000</v>
      </c>
      <c r="O41" s="5">
        <f t="shared" si="22"/>
        <v>4697600.63</v>
      </c>
      <c r="P41" s="5"/>
    </row>
    <row r="42" spans="1:16" ht="24" x14ac:dyDescent="0.2">
      <c r="A42" s="15">
        <v>23</v>
      </c>
      <c r="B42" s="15" t="s">
        <v>94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2615555.56</v>
      </c>
      <c r="H42" s="16">
        <v>2354000</v>
      </c>
      <c r="I42" s="16">
        <f>ROUNDUP(H42/9,2)</f>
        <v>261555.56</v>
      </c>
      <c r="J42" s="16"/>
      <c r="K42" s="16">
        <v>0</v>
      </c>
      <c r="L42" s="16">
        <v>14621.6</v>
      </c>
      <c r="M42" s="14">
        <v>100000</v>
      </c>
      <c r="N42" s="14">
        <v>100000</v>
      </c>
      <c r="O42" s="16">
        <f>+G42-L42-M42-N42</f>
        <v>2400933.96</v>
      </c>
      <c r="P42" s="16" t="s">
        <v>192</v>
      </c>
    </row>
    <row r="43" spans="1:16" ht="48" x14ac:dyDescent="0.2">
      <c r="A43" s="15">
        <v>24</v>
      </c>
      <c r="B43" s="15" t="s">
        <v>95</v>
      </c>
      <c r="C43" s="44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2496666.67</v>
      </c>
      <c r="H43" s="16">
        <v>2247000</v>
      </c>
      <c r="I43" s="16">
        <f>ROUNDUP(H43/9,2)</f>
        <v>249666.67</v>
      </c>
      <c r="J43" s="16"/>
      <c r="K43" s="16">
        <v>0</v>
      </c>
      <c r="L43" s="16">
        <v>0</v>
      </c>
      <c r="M43" s="16">
        <v>100000</v>
      </c>
      <c r="N43" s="16">
        <v>100000</v>
      </c>
      <c r="O43" s="16">
        <f>+G43-M43-N43</f>
        <v>2296666.67</v>
      </c>
      <c r="P43" s="16" t="s">
        <v>192</v>
      </c>
    </row>
    <row r="44" spans="1:16" ht="24" x14ac:dyDescent="0.2">
      <c r="A44" s="2"/>
      <c r="B44" s="2" t="s">
        <v>96</v>
      </c>
      <c r="C44" s="10" t="s">
        <v>49</v>
      </c>
      <c r="D44" s="2" t="s">
        <v>1</v>
      </c>
      <c r="E44" s="2"/>
      <c r="F44" s="2"/>
      <c r="G44" s="5">
        <f>+G45</f>
        <v>5250666.67</v>
      </c>
      <c r="H44" s="5">
        <f t="shared" si="20"/>
        <v>4725600</v>
      </c>
      <c r="I44" s="5">
        <f t="shared" si="20"/>
        <v>525066.67000000004</v>
      </c>
      <c r="J44" s="5">
        <f t="shared" si="20"/>
        <v>0</v>
      </c>
      <c r="K44" s="5">
        <f t="shared" si="20"/>
        <v>0</v>
      </c>
      <c r="L44" s="5">
        <f t="shared" si="20"/>
        <v>30518.07</v>
      </c>
      <c r="M44" s="5">
        <f t="shared" si="20"/>
        <v>804800</v>
      </c>
      <c r="N44" s="5">
        <f t="shared" si="20"/>
        <v>864000</v>
      </c>
      <c r="O44" s="5">
        <f t="shared" si="20"/>
        <v>3551348.5999999996</v>
      </c>
      <c r="P44" s="5"/>
    </row>
    <row r="45" spans="1:16" ht="36" x14ac:dyDescent="0.2">
      <c r="A45" s="15">
        <v>25</v>
      </c>
      <c r="B45" s="15" t="s">
        <v>97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5250666.67</v>
      </c>
      <c r="H45" s="16">
        <v>4725600</v>
      </c>
      <c r="I45" s="16">
        <f>ROUNDUP(H45/9,2)</f>
        <v>525066.67000000004</v>
      </c>
      <c r="J45" s="16"/>
      <c r="K45" s="16">
        <v>0</v>
      </c>
      <c r="L45" s="16">
        <v>30518.07</v>
      </c>
      <c r="M45" s="16">
        <v>804800</v>
      </c>
      <c r="N45" s="16">
        <v>864000</v>
      </c>
      <c r="O45" s="16">
        <f>+G45-L45-M45-N45</f>
        <v>3551348.5999999996</v>
      </c>
      <c r="P45" s="16" t="s">
        <v>192</v>
      </c>
    </row>
    <row r="46" spans="1:16" ht="24" x14ac:dyDescent="0.2">
      <c r="A46" s="30"/>
      <c r="B46" s="30" t="s">
        <v>98</v>
      </c>
      <c r="C46" s="31" t="s">
        <v>114</v>
      </c>
      <c r="D46" s="30" t="s">
        <v>15</v>
      </c>
      <c r="E46" s="30"/>
      <c r="F46" s="30"/>
      <c r="G46" s="32">
        <f t="shared" ref="G46:O46" si="25">+G47+G54</f>
        <v>14574728.16</v>
      </c>
      <c r="H46" s="32">
        <f t="shared" si="25"/>
        <v>14574728.16</v>
      </c>
      <c r="I46" s="32">
        <f t="shared" si="25"/>
        <v>0</v>
      </c>
      <c r="J46" s="32">
        <f t="shared" si="25"/>
        <v>0</v>
      </c>
      <c r="K46" s="32">
        <f t="shared" si="25"/>
        <v>0</v>
      </c>
      <c r="L46" s="32">
        <f t="shared" si="25"/>
        <v>1537689.31</v>
      </c>
      <c r="M46" s="32">
        <f t="shared" si="25"/>
        <v>2029708.48</v>
      </c>
      <c r="N46" s="32">
        <f t="shared" si="25"/>
        <v>2493962</v>
      </c>
      <c r="O46" s="32">
        <f t="shared" si="25"/>
        <v>8413368.370000001</v>
      </c>
      <c r="P46" s="32"/>
    </row>
    <row r="47" spans="1:16" ht="24" x14ac:dyDescent="0.2">
      <c r="A47" s="1"/>
      <c r="B47" s="1" t="s">
        <v>99</v>
      </c>
      <c r="C47" s="9" t="s">
        <v>57</v>
      </c>
      <c r="D47" s="1" t="s">
        <v>1</v>
      </c>
      <c r="E47" s="1"/>
      <c r="F47" s="1"/>
      <c r="G47" s="4">
        <f>+G48+G49+G50+G51+G52+G53</f>
        <v>14039728.16</v>
      </c>
      <c r="H47" s="4">
        <f t="shared" ref="H47:O47" si="26">+H48+H49+H50+H51+H52+H53</f>
        <v>14039728.16</v>
      </c>
      <c r="I47" s="4">
        <f t="shared" si="26"/>
        <v>0</v>
      </c>
      <c r="J47" s="4">
        <f t="shared" si="26"/>
        <v>0</v>
      </c>
      <c r="K47" s="4">
        <f t="shared" si="26"/>
        <v>0</v>
      </c>
      <c r="L47" s="4">
        <f t="shared" si="26"/>
        <v>1537689.31</v>
      </c>
      <c r="M47" s="4">
        <f t="shared" si="26"/>
        <v>1929708.48</v>
      </c>
      <c r="N47" s="4">
        <f t="shared" si="26"/>
        <v>2393962</v>
      </c>
      <c r="O47" s="4">
        <f t="shared" si="26"/>
        <v>8078368.3700000001</v>
      </c>
      <c r="P47" s="4"/>
    </row>
    <row r="48" spans="1:16" ht="96" x14ac:dyDescent="0.2">
      <c r="A48" s="33">
        <v>26</v>
      </c>
      <c r="B48" s="33" t="s">
        <v>100</v>
      </c>
      <c r="C48" s="34" t="s">
        <v>195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314000</v>
      </c>
      <c r="H48" s="14">
        <v>314000</v>
      </c>
      <c r="I48" s="14">
        <v>0</v>
      </c>
      <c r="J48" s="23"/>
      <c r="K48" s="23">
        <v>0</v>
      </c>
      <c r="L48" s="23">
        <v>0</v>
      </c>
      <c r="M48" s="23">
        <v>0</v>
      </c>
      <c r="N48" s="23">
        <v>0</v>
      </c>
      <c r="O48" s="23">
        <v>314000</v>
      </c>
      <c r="P48" s="16" t="s">
        <v>196</v>
      </c>
    </row>
    <row r="49" spans="1:19" ht="36" x14ac:dyDescent="0.2">
      <c r="A49" s="33">
        <v>27</v>
      </c>
      <c r="B49" s="33" t="s">
        <v>101</v>
      </c>
      <c r="C49" s="43" t="s">
        <v>103</v>
      </c>
      <c r="D49" s="33" t="s">
        <v>2</v>
      </c>
      <c r="E49" s="15" t="s">
        <v>36</v>
      </c>
      <c r="F49" s="33" t="s">
        <v>10</v>
      </c>
      <c r="G49" s="16">
        <f t="shared" si="27"/>
        <v>771778.16</v>
      </c>
      <c r="H49" s="14">
        <v>771778.16</v>
      </c>
      <c r="I49" s="14">
        <v>0</v>
      </c>
      <c r="J49" s="23"/>
      <c r="K49" s="23">
        <v>0</v>
      </c>
      <c r="L49" s="23">
        <v>86964</v>
      </c>
      <c r="M49" s="23">
        <v>103962</v>
      </c>
      <c r="N49" s="23">
        <v>103962</v>
      </c>
      <c r="O49" s="23">
        <v>476890.16000000009</v>
      </c>
      <c r="P49" s="16" t="s">
        <v>192</v>
      </c>
    </row>
    <row r="50" spans="1:19" ht="24" x14ac:dyDescent="0.2">
      <c r="A50" s="33">
        <v>28</v>
      </c>
      <c r="B50" s="33" t="s">
        <v>102</v>
      </c>
      <c r="C50" s="34" t="s">
        <v>104</v>
      </c>
      <c r="D50" s="33" t="s">
        <v>2</v>
      </c>
      <c r="E50" s="15" t="s">
        <v>36</v>
      </c>
      <c r="F50" s="33" t="s">
        <v>10</v>
      </c>
      <c r="G50" s="16">
        <f t="shared" si="27"/>
        <v>470800</v>
      </c>
      <c r="H50" s="14">
        <v>470800</v>
      </c>
      <c r="I50" s="14">
        <v>0</v>
      </c>
      <c r="J50" s="23"/>
      <c r="K50" s="23">
        <v>0</v>
      </c>
      <c r="L50" s="23">
        <v>0</v>
      </c>
      <c r="M50" s="23">
        <v>100000</v>
      </c>
      <c r="N50" s="23">
        <v>100000</v>
      </c>
      <c r="O50" s="23">
        <v>270800</v>
      </c>
      <c r="P50" s="16" t="s">
        <v>192</v>
      </c>
    </row>
    <row r="51" spans="1:19" ht="72" x14ac:dyDescent="0.2">
      <c r="A51" s="33">
        <v>29</v>
      </c>
      <c r="B51" s="28" t="s">
        <v>178</v>
      </c>
      <c r="C51" s="34" t="s">
        <v>171</v>
      </c>
      <c r="D51" s="33" t="s">
        <v>2</v>
      </c>
      <c r="E51" s="33" t="s">
        <v>107</v>
      </c>
      <c r="F51" s="33" t="s">
        <v>10</v>
      </c>
      <c r="G51" s="16">
        <f t="shared" si="27"/>
        <v>37450</v>
      </c>
      <c r="H51" s="14">
        <v>37450</v>
      </c>
      <c r="I51" s="14">
        <v>0</v>
      </c>
      <c r="J51" s="23"/>
      <c r="K51" s="23">
        <v>0</v>
      </c>
      <c r="L51" s="23">
        <v>0</v>
      </c>
      <c r="M51" s="23">
        <v>0</v>
      </c>
      <c r="N51" s="23">
        <v>20000</v>
      </c>
      <c r="O51" s="23">
        <v>17450</v>
      </c>
      <c r="P51" s="16" t="s">
        <v>192</v>
      </c>
    </row>
    <row r="52" spans="1:19" ht="60" x14ac:dyDescent="0.2">
      <c r="A52" s="33">
        <v>30</v>
      </c>
      <c r="B52" s="28" t="s">
        <v>180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11900000</v>
      </c>
      <c r="H52" s="14">
        <v>11900000</v>
      </c>
      <c r="I52" s="14">
        <v>0</v>
      </c>
      <c r="J52" s="23"/>
      <c r="K52" s="23">
        <v>0</v>
      </c>
      <c r="L52" s="23">
        <v>1450725.31</v>
      </c>
      <c r="M52" s="23">
        <v>1655746.48</v>
      </c>
      <c r="N52" s="23">
        <v>2100000</v>
      </c>
      <c r="O52" s="23">
        <v>6593528.21</v>
      </c>
      <c r="P52" s="16" t="s">
        <v>197</v>
      </c>
    </row>
    <row r="53" spans="1:19" ht="25.5" x14ac:dyDescent="0.2">
      <c r="A53" s="28">
        <v>31</v>
      </c>
      <c r="B53" s="28" t="s">
        <v>186</v>
      </c>
      <c r="C53" s="52" t="s">
        <v>187</v>
      </c>
      <c r="D53" s="28" t="s">
        <v>2</v>
      </c>
      <c r="E53" s="15" t="s">
        <v>36</v>
      </c>
      <c r="F53" s="28" t="s">
        <v>10</v>
      </c>
      <c r="G53" s="16">
        <f t="shared" ref="G53" si="28">+H53+I53</f>
        <v>545700</v>
      </c>
      <c r="H53" s="16">
        <v>545700</v>
      </c>
      <c r="I53" s="16">
        <v>0</v>
      </c>
      <c r="J53" s="23"/>
      <c r="K53" s="23">
        <v>0</v>
      </c>
      <c r="L53" s="23">
        <v>0</v>
      </c>
      <c r="M53" s="23">
        <v>70000</v>
      </c>
      <c r="N53" s="23">
        <v>70000</v>
      </c>
      <c r="O53" s="23">
        <f>+H53-L53-M53-N53</f>
        <v>405700</v>
      </c>
      <c r="P53" s="16"/>
    </row>
    <row r="54" spans="1:19" ht="36" x14ac:dyDescent="0.2">
      <c r="A54" s="1"/>
      <c r="B54" s="1" t="s">
        <v>109</v>
      </c>
      <c r="C54" s="9" t="s">
        <v>108</v>
      </c>
      <c r="D54" s="1" t="s">
        <v>1</v>
      </c>
      <c r="E54" s="1"/>
      <c r="F54" s="1"/>
      <c r="G54" s="4">
        <f>+G55+G56</f>
        <v>535000</v>
      </c>
      <c r="H54" s="4">
        <f t="shared" ref="H54:O54" si="29">+H55+H56</f>
        <v>535000</v>
      </c>
      <c r="I54" s="4">
        <f t="shared" si="29"/>
        <v>0</v>
      </c>
      <c r="J54" s="4">
        <f t="shared" si="29"/>
        <v>0</v>
      </c>
      <c r="K54" s="4">
        <f t="shared" si="29"/>
        <v>0</v>
      </c>
      <c r="L54" s="4">
        <f t="shared" si="29"/>
        <v>0</v>
      </c>
      <c r="M54" s="4">
        <f t="shared" si="29"/>
        <v>100000</v>
      </c>
      <c r="N54" s="4">
        <f t="shared" si="29"/>
        <v>100000</v>
      </c>
      <c r="O54" s="4">
        <f t="shared" si="29"/>
        <v>335000</v>
      </c>
      <c r="P54" s="4"/>
      <c r="S54" s="46"/>
    </row>
    <row r="55" spans="1:19" ht="24" x14ac:dyDescent="0.2">
      <c r="A55" s="15">
        <v>32</v>
      </c>
      <c r="B55" s="15" t="s">
        <v>110</v>
      </c>
      <c r="C55" s="17" t="s">
        <v>112</v>
      </c>
      <c r="D55" s="15" t="s">
        <v>2</v>
      </c>
      <c r="E55" s="15" t="s">
        <v>36</v>
      </c>
      <c r="F55" s="15" t="s">
        <v>10</v>
      </c>
      <c r="G55" s="16">
        <f t="shared" ref="G55:G56" si="30">+H55+I55</f>
        <v>0</v>
      </c>
      <c r="H55" s="16">
        <v>0</v>
      </c>
      <c r="I55" s="16">
        <v>0</v>
      </c>
      <c r="J55" s="16"/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/>
    </row>
    <row r="56" spans="1:19" ht="48" x14ac:dyDescent="0.2">
      <c r="A56" s="15">
        <v>33</v>
      </c>
      <c r="B56" s="15" t="s">
        <v>111</v>
      </c>
      <c r="C56" s="17" t="s">
        <v>113</v>
      </c>
      <c r="D56" s="15" t="s">
        <v>2</v>
      </c>
      <c r="E56" s="15" t="s">
        <v>36</v>
      </c>
      <c r="F56" s="15" t="s">
        <v>10</v>
      </c>
      <c r="G56" s="16">
        <f t="shared" si="30"/>
        <v>535000</v>
      </c>
      <c r="H56" s="16">
        <v>535000</v>
      </c>
      <c r="I56" s="16">
        <v>0</v>
      </c>
      <c r="J56" s="16"/>
      <c r="K56" s="16">
        <v>0</v>
      </c>
      <c r="L56" s="42">
        <v>0</v>
      </c>
      <c r="M56" s="42">
        <v>100000</v>
      </c>
      <c r="N56" s="42">
        <v>100000</v>
      </c>
      <c r="O56" s="42">
        <v>335000</v>
      </c>
      <c r="P56" s="16" t="s">
        <v>192</v>
      </c>
      <c r="S56" s="46"/>
    </row>
    <row r="57" spans="1:19" ht="24" x14ac:dyDescent="0.2">
      <c r="A57" s="30"/>
      <c r="B57" s="30" t="s">
        <v>163</v>
      </c>
      <c r="C57" s="31" t="s">
        <v>169</v>
      </c>
      <c r="D57" s="30" t="s">
        <v>15</v>
      </c>
      <c r="E57" s="30"/>
      <c r="F57" s="30"/>
      <c r="G57" s="32">
        <f>+G58</f>
        <v>1044587.5</v>
      </c>
      <c r="H57" s="32">
        <f t="shared" ref="H57:O57" si="31">+H58</f>
        <v>1044587.5</v>
      </c>
      <c r="I57" s="32">
        <f t="shared" si="31"/>
        <v>0</v>
      </c>
      <c r="J57" s="32">
        <f t="shared" si="31"/>
        <v>0</v>
      </c>
      <c r="K57" s="32">
        <f t="shared" si="31"/>
        <v>0</v>
      </c>
      <c r="L57" s="32">
        <f t="shared" si="31"/>
        <v>0</v>
      </c>
      <c r="M57" s="32">
        <f t="shared" si="31"/>
        <v>172500</v>
      </c>
      <c r="N57" s="32">
        <f t="shared" si="31"/>
        <v>292250</v>
      </c>
      <c r="O57" s="32">
        <f t="shared" si="31"/>
        <v>579837.5</v>
      </c>
      <c r="P57" s="32"/>
    </row>
    <row r="58" spans="1:19" ht="24" x14ac:dyDescent="0.2">
      <c r="A58" s="1"/>
      <c r="B58" s="1" t="s">
        <v>165</v>
      </c>
      <c r="C58" s="11" t="s">
        <v>115</v>
      </c>
      <c r="D58" s="1" t="s">
        <v>1</v>
      </c>
      <c r="E58" s="1"/>
      <c r="F58" s="1"/>
      <c r="G58" s="4">
        <f>+G59+G60</f>
        <v>1044587.5</v>
      </c>
      <c r="H58" s="4">
        <f t="shared" ref="H58:O58" si="32">+H59+H60</f>
        <v>1044587.5</v>
      </c>
      <c r="I58" s="4">
        <f t="shared" si="32"/>
        <v>0</v>
      </c>
      <c r="J58" s="4">
        <f t="shared" si="32"/>
        <v>0</v>
      </c>
      <c r="K58" s="4">
        <f t="shared" si="32"/>
        <v>0</v>
      </c>
      <c r="L58" s="4">
        <f t="shared" si="32"/>
        <v>0</v>
      </c>
      <c r="M58" s="4">
        <f t="shared" si="32"/>
        <v>172500</v>
      </c>
      <c r="N58" s="4">
        <f t="shared" si="32"/>
        <v>292250</v>
      </c>
      <c r="O58" s="4">
        <f t="shared" si="32"/>
        <v>579837.5</v>
      </c>
      <c r="P58" s="4"/>
      <c r="S58" s="46"/>
    </row>
    <row r="59" spans="1:19" ht="24" x14ac:dyDescent="0.2">
      <c r="A59" s="15">
        <v>34</v>
      </c>
      <c r="B59" s="15" t="s">
        <v>166</v>
      </c>
      <c r="C59" s="39" t="s">
        <v>175</v>
      </c>
      <c r="D59" s="15" t="s">
        <v>2</v>
      </c>
      <c r="E59" s="15" t="s">
        <v>36</v>
      </c>
      <c r="F59" s="15" t="s">
        <v>10</v>
      </c>
      <c r="G59" s="16">
        <f>+H59</f>
        <v>252787.5</v>
      </c>
      <c r="H59" s="16">
        <v>252787.5</v>
      </c>
      <c r="I59" s="16">
        <v>0</v>
      </c>
      <c r="J59" s="16"/>
      <c r="K59" s="16">
        <v>0</v>
      </c>
      <c r="L59" s="16">
        <v>0</v>
      </c>
      <c r="M59" s="16">
        <v>0</v>
      </c>
      <c r="N59" s="16">
        <v>47250</v>
      </c>
      <c r="O59" s="16">
        <f>+H59-N59</f>
        <v>205537.5</v>
      </c>
      <c r="P59" s="16" t="s">
        <v>192</v>
      </c>
    </row>
    <row r="60" spans="1:19" ht="24" x14ac:dyDescent="0.2">
      <c r="A60" s="28">
        <v>35</v>
      </c>
      <c r="B60" s="28" t="s">
        <v>172</v>
      </c>
      <c r="C60" s="45" t="s">
        <v>173</v>
      </c>
      <c r="D60" s="28" t="s">
        <v>2</v>
      </c>
      <c r="E60" s="15" t="s">
        <v>58</v>
      </c>
      <c r="F60" s="28" t="s">
        <v>10</v>
      </c>
      <c r="G60" s="16">
        <f>+H60</f>
        <v>791800</v>
      </c>
      <c r="H60" s="16">
        <v>791800</v>
      </c>
      <c r="I60" s="16">
        <v>0</v>
      </c>
      <c r="J60" s="23"/>
      <c r="K60" s="23">
        <v>0</v>
      </c>
      <c r="L60" s="23">
        <v>0</v>
      </c>
      <c r="M60" s="23">
        <v>172500</v>
      </c>
      <c r="N60" s="23">
        <v>245000</v>
      </c>
      <c r="O60" s="23">
        <f>+H60-M60-N60</f>
        <v>374300</v>
      </c>
      <c r="P60" s="16" t="s">
        <v>192</v>
      </c>
      <c r="S60" s="46"/>
    </row>
    <row r="61" spans="1:19" ht="24" x14ac:dyDescent="0.2">
      <c r="A61" s="30"/>
      <c r="B61" s="30" t="s">
        <v>164</v>
      </c>
      <c r="C61" s="31" t="s">
        <v>170</v>
      </c>
      <c r="D61" s="30" t="s">
        <v>15</v>
      </c>
      <c r="E61" s="30"/>
      <c r="F61" s="30"/>
      <c r="G61" s="32">
        <f>+G62</f>
        <v>0</v>
      </c>
      <c r="H61" s="32">
        <f t="shared" ref="H61:O61" si="33">+H62</f>
        <v>0</v>
      </c>
      <c r="I61" s="32">
        <f t="shared" si="33"/>
        <v>0</v>
      </c>
      <c r="J61" s="32">
        <f t="shared" si="33"/>
        <v>0</v>
      </c>
      <c r="K61" s="32">
        <f t="shared" si="33"/>
        <v>0</v>
      </c>
      <c r="L61" s="32">
        <f t="shared" si="33"/>
        <v>0</v>
      </c>
      <c r="M61" s="32">
        <f t="shared" si="33"/>
        <v>0</v>
      </c>
      <c r="N61" s="32">
        <f t="shared" si="33"/>
        <v>0</v>
      </c>
      <c r="O61" s="32">
        <f t="shared" si="33"/>
        <v>0</v>
      </c>
      <c r="P61" s="32"/>
    </row>
    <row r="62" spans="1:19" ht="24" x14ac:dyDescent="0.2">
      <c r="A62" s="1"/>
      <c r="B62" s="1" t="s">
        <v>167</v>
      </c>
      <c r="C62" s="11" t="s">
        <v>116</v>
      </c>
      <c r="D62" s="1" t="s">
        <v>1</v>
      </c>
      <c r="E62" s="1"/>
      <c r="F62" s="1"/>
      <c r="G62" s="4">
        <f>+G63</f>
        <v>0</v>
      </c>
      <c r="H62" s="4">
        <f t="shared" ref="H62:O62" si="34">+H63</f>
        <v>0</v>
      </c>
      <c r="I62" s="4">
        <f t="shared" si="34"/>
        <v>0</v>
      </c>
      <c r="J62" s="4">
        <f t="shared" si="34"/>
        <v>0</v>
      </c>
      <c r="K62" s="4">
        <f t="shared" si="34"/>
        <v>0</v>
      </c>
      <c r="L62" s="4">
        <f t="shared" si="34"/>
        <v>0</v>
      </c>
      <c r="M62" s="4">
        <f t="shared" si="34"/>
        <v>0</v>
      </c>
      <c r="N62" s="4">
        <f t="shared" si="34"/>
        <v>0</v>
      </c>
      <c r="O62" s="4">
        <f t="shared" si="34"/>
        <v>0</v>
      </c>
      <c r="P62" s="41"/>
    </row>
    <row r="63" spans="1:19" ht="24" x14ac:dyDescent="0.2">
      <c r="A63" s="12">
        <v>36</v>
      </c>
      <c r="B63" s="12" t="s">
        <v>168</v>
      </c>
      <c r="C63" s="40" t="s">
        <v>46</v>
      </c>
      <c r="D63" s="12" t="s">
        <v>2</v>
      </c>
      <c r="E63" s="15" t="s">
        <v>36</v>
      </c>
      <c r="F63" s="12" t="s">
        <v>10</v>
      </c>
      <c r="G63" s="16">
        <v>0</v>
      </c>
      <c r="H63" s="16">
        <v>0</v>
      </c>
      <c r="I63" s="16">
        <v>0</v>
      </c>
      <c r="J63" s="14"/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/>
    </row>
    <row r="64" spans="1:19" ht="24" x14ac:dyDescent="0.2">
      <c r="A64" s="6"/>
      <c r="B64" s="6" t="s">
        <v>118</v>
      </c>
      <c r="C64" s="8" t="s">
        <v>119</v>
      </c>
      <c r="D64" s="6" t="s">
        <v>0</v>
      </c>
      <c r="E64" s="6"/>
      <c r="F64" s="6"/>
      <c r="G64" s="7">
        <f t="shared" ref="G64:O64" si="35">+G65+G81</f>
        <v>19200000.02</v>
      </c>
      <c r="H64" s="7">
        <f t="shared" si="35"/>
        <v>15775000</v>
      </c>
      <c r="I64" s="7">
        <f t="shared" si="35"/>
        <v>3425000.02</v>
      </c>
      <c r="J64" s="7">
        <f t="shared" si="35"/>
        <v>0</v>
      </c>
      <c r="K64" s="7">
        <f t="shared" si="35"/>
        <v>835588.0037</v>
      </c>
      <c r="L64" s="7">
        <f t="shared" si="35"/>
        <v>1900476.8685999999</v>
      </c>
      <c r="M64" s="7">
        <f t="shared" si="35"/>
        <v>3455412</v>
      </c>
      <c r="N64" s="7">
        <f t="shared" si="35"/>
        <v>3744747.34</v>
      </c>
      <c r="O64" s="7">
        <f t="shared" si="35"/>
        <v>9263775.8100000005</v>
      </c>
      <c r="P64" s="47"/>
    </row>
    <row r="65" spans="1:16" ht="24" x14ac:dyDescent="0.2">
      <c r="A65" s="30"/>
      <c r="B65" s="30" t="s">
        <v>121</v>
      </c>
      <c r="C65" s="31" t="s">
        <v>17</v>
      </c>
      <c r="D65" s="30" t="s">
        <v>15</v>
      </c>
      <c r="E65" s="30"/>
      <c r="F65" s="30"/>
      <c r="G65" s="32">
        <f>+G66+G69+G71+G73+G75</f>
        <v>13700000.02</v>
      </c>
      <c r="H65" s="32">
        <f t="shared" ref="H65:O65" si="36">+H66+H69+H71+H73+H75</f>
        <v>10275000</v>
      </c>
      <c r="I65" s="32">
        <f t="shared" si="36"/>
        <v>3425000.02</v>
      </c>
      <c r="J65" s="32">
        <f t="shared" si="36"/>
        <v>0</v>
      </c>
      <c r="K65" s="32">
        <f t="shared" si="36"/>
        <v>464825.56369999994</v>
      </c>
      <c r="L65" s="32">
        <f t="shared" si="36"/>
        <v>1147190.8885999999</v>
      </c>
      <c r="M65" s="32">
        <f t="shared" si="36"/>
        <v>2503000</v>
      </c>
      <c r="N65" s="32">
        <f t="shared" si="36"/>
        <v>2791333.34</v>
      </c>
      <c r="O65" s="32">
        <f t="shared" si="36"/>
        <v>6793650.2300000004</v>
      </c>
      <c r="P65" s="48"/>
    </row>
    <row r="66" spans="1:16" ht="24" x14ac:dyDescent="0.2">
      <c r="A66" s="1"/>
      <c r="B66" s="1" t="s">
        <v>122</v>
      </c>
      <c r="C66" s="9" t="s">
        <v>150</v>
      </c>
      <c r="D66" s="1" t="s">
        <v>1</v>
      </c>
      <c r="E66" s="1"/>
      <c r="F66" s="1"/>
      <c r="G66" s="4">
        <f t="shared" ref="G66:O66" si="37">SUM(G67:G68)</f>
        <v>1120000</v>
      </c>
      <c r="H66" s="4">
        <f t="shared" si="37"/>
        <v>840000</v>
      </c>
      <c r="I66" s="4">
        <f t="shared" si="37"/>
        <v>280000</v>
      </c>
      <c r="J66" s="4">
        <f t="shared" si="37"/>
        <v>0</v>
      </c>
      <c r="K66" s="4">
        <f t="shared" si="37"/>
        <v>44343.913700000005</v>
      </c>
      <c r="L66" s="4">
        <f t="shared" si="37"/>
        <v>64265.248600000006</v>
      </c>
      <c r="M66" s="4">
        <f t="shared" si="37"/>
        <v>187000</v>
      </c>
      <c r="N66" s="4">
        <f t="shared" si="37"/>
        <v>276000</v>
      </c>
      <c r="O66" s="4">
        <f t="shared" si="37"/>
        <v>548390.84</v>
      </c>
      <c r="P66" s="5"/>
    </row>
    <row r="67" spans="1:16" ht="24" x14ac:dyDescent="0.2">
      <c r="A67" s="15">
        <v>37</v>
      </c>
      <c r="B67" s="15" t="s">
        <v>123</v>
      </c>
      <c r="C67" s="17" t="s">
        <v>3</v>
      </c>
      <c r="D67" s="15" t="s">
        <v>2</v>
      </c>
      <c r="E67" s="15" t="s">
        <v>120</v>
      </c>
      <c r="F67" s="15" t="s">
        <v>10</v>
      </c>
      <c r="G67" s="16">
        <f>+H67+I67</f>
        <v>440000</v>
      </c>
      <c r="H67" s="16">
        <v>330000</v>
      </c>
      <c r="I67" s="16">
        <f>ROUNDUP(H67/3,2)</f>
        <v>110000</v>
      </c>
      <c r="J67" s="16"/>
      <c r="K67" s="16">
        <v>44343.913700000005</v>
      </c>
      <c r="L67" s="16">
        <v>64265.248600000006</v>
      </c>
      <c r="M67" s="16">
        <v>87000</v>
      </c>
      <c r="N67" s="16">
        <v>76000</v>
      </c>
      <c r="O67" s="16">
        <v>168390.84</v>
      </c>
      <c r="P67" s="16" t="s">
        <v>192</v>
      </c>
    </row>
    <row r="68" spans="1:16" ht="24" x14ac:dyDescent="0.2">
      <c r="A68" s="15">
        <v>38</v>
      </c>
      <c r="B68" s="15" t="s">
        <v>126</v>
      </c>
      <c r="C68" s="17" t="s">
        <v>151</v>
      </c>
      <c r="D68" s="15" t="s">
        <v>2</v>
      </c>
      <c r="E68" s="15" t="s">
        <v>120</v>
      </c>
      <c r="F68" s="15" t="s">
        <v>10</v>
      </c>
      <c r="G68" s="16">
        <f t="shared" ref="G68" si="38">+H68+I68</f>
        <v>680000</v>
      </c>
      <c r="H68" s="16">
        <v>510000</v>
      </c>
      <c r="I68" s="16">
        <f t="shared" ref="I68" si="39">ROUNDUP(H68/3,2)</f>
        <v>170000</v>
      </c>
      <c r="J68" s="16"/>
      <c r="K68" s="16">
        <v>0</v>
      </c>
      <c r="L68" s="16">
        <v>0</v>
      </c>
      <c r="M68" s="16">
        <v>100000</v>
      </c>
      <c r="N68" s="16">
        <v>200000</v>
      </c>
      <c r="O68" s="16">
        <f>G68-M68-N68</f>
        <v>380000</v>
      </c>
      <c r="P68" s="14" t="s">
        <v>193</v>
      </c>
    </row>
    <row r="69" spans="1:16" ht="36" x14ac:dyDescent="0.2">
      <c r="A69" s="1"/>
      <c r="B69" s="1" t="s">
        <v>124</v>
      </c>
      <c r="C69" s="9" t="s">
        <v>127</v>
      </c>
      <c r="D69" s="1" t="s">
        <v>1</v>
      </c>
      <c r="E69" s="1"/>
      <c r="F69" s="1"/>
      <c r="G69" s="4">
        <f>+G70</f>
        <v>2000000</v>
      </c>
      <c r="H69" s="4">
        <f t="shared" ref="H69:O69" si="40">+H70</f>
        <v>1500000</v>
      </c>
      <c r="I69" s="4">
        <f t="shared" si="40"/>
        <v>500000</v>
      </c>
      <c r="J69" s="4">
        <f t="shared" si="40"/>
        <v>0</v>
      </c>
      <c r="K69" s="4">
        <f t="shared" si="40"/>
        <v>0</v>
      </c>
      <c r="L69" s="4">
        <f t="shared" si="40"/>
        <v>53203.43</v>
      </c>
      <c r="M69" s="4">
        <f t="shared" si="40"/>
        <v>177000</v>
      </c>
      <c r="N69" s="4">
        <f t="shared" si="40"/>
        <v>107000</v>
      </c>
      <c r="O69" s="4">
        <f t="shared" si="40"/>
        <v>1662796.57</v>
      </c>
      <c r="P69" s="5"/>
    </row>
    <row r="70" spans="1:16" ht="24" x14ac:dyDescent="0.2">
      <c r="A70" s="15">
        <v>39</v>
      </c>
      <c r="B70" s="15" t="s">
        <v>125</v>
      </c>
      <c r="C70" s="17" t="s">
        <v>152</v>
      </c>
      <c r="D70" s="15" t="s">
        <v>2</v>
      </c>
      <c r="E70" s="15" t="s">
        <v>120</v>
      </c>
      <c r="F70" s="15" t="s">
        <v>10</v>
      </c>
      <c r="G70" s="16">
        <f t="shared" ref="G70" si="41">+H70+I70</f>
        <v>2000000</v>
      </c>
      <c r="H70" s="16">
        <v>1500000</v>
      </c>
      <c r="I70" s="16">
        <f t="shared" ref="I70" si="42">ROUNDUP(H70/3,2)</f>
        <v>500000</v>
      </c>
      <c r="J70" s="16"/>
      <c r="K70" s="16">
        <v>0</v>
      </c>
      <c r="L70" s="16">
        <v>53203.43</v>
      </c>
      <c r="M70" s="16">
        <v>177000</v>
      </c>
      <c r="N70" s="16">
        <f>100000*1.07</f>
        <v>107000</v>
      </c>
      <c r="O70" s="16">
        <f>G70-K70-L70-M70-N70</f>
        <v>1662796.57</v>
      </c>
      <c r="P70" s="16" t="s">
        <v>192</v>
      </c>
    </row>
    <row r="71" spans="1:16" ht="24" x14ac:dyDescent="0.2">
      <c r="A71" s="1"/>
      <c r="B71" s="1" t="s">
        <v>128</v>
      </c>
      <c r="C71" s="9" t="s">
        <v>129</v>
      </c>
      <c r="D71" s="1" t="s">
        <v>1</v>
      </c>
      <c r="E71" s="1"/>
      <c r="F71" s="1"/>
      <c r="G71" s="4">
        <f t="shared" ref="G71:O71" si="43">SUM(G72:G72)</f>
        <v>642333.34</v>
      </c>
      <c r="H71" s="4">
        <f t="shared" si="43"/>
        <v>481749.99999999994</v>
      </c>
      <c r="I71" s="4">
        <f t="shared" si="43"/>
        <v>160583.34</v>
      </c>
      <c r="J71" s="4">
        <f t="shared" si="43"/>
        <v>0</v>
      </c>
      <c r="K71" s="4">
        <f t="shared" si="43"/>
        <v>0</v>
      </c>
      <c r="L71" s="4">
        <f t="shared" si="43"/>
        <v>0</v>
      </c>
      <c r="M71" s="4">
        <f t="shared" si="43"/>
        <v>43000</v>
      </c>
      <c r="N71" s="4">
        <f t="shared" si="43"/>
        <v>64000</v>
      </c>
      <c r="O71" s="4">
        <f t="shared" si="43"/>
        <v>535333.34</v>
      </c>
      <c r="P71" s="5"/>
    </row>
    <row r="72" spans="1:16" ht="24" x14ac:dyDescent="0.2">
      <c r="A72" s="12">
        <v>40</v>
      </c>
      <c r="B72" s="12" t="s">
        <v>131</v>
      </c>
      <c r="C72" s="13" t="s">
        <v>130</v>
      </c>
      <c r="D72" s="12" t="s">
        <v>2</v>
      </c>
      <c r="E72" s="15" t="s">
        <v>120</v>
      </c>
      <c r="F72" s="12" t="s">
        <v>10</v>
      </c>
      <c r="G72" s="16">
        <f t="shared" ref="G72" si="44">+H72+I72</f>
        <v>642333.34</v>
      </c>
      <c r="H72" s="14">
        <v>481749.99999999994</v>
      </c>
      <c r="I72" s="14">
        <f t="shared" ref="I72" si="45">ROUNDUP(H72/3,2)</f>
        <v>160583.34</v>
      </c>
      <c r="J72" s="14"/>
      <c r="K72" s="24">
        <v>0</v>
      </c>
      <c r="L72" s="24">
        <v>0</v>
      </c>
      <c r="M72" s="23">
        <v>43000</v>
      </c>
      <c r="N72" s="23">
        <v>64000</v>
      </c>
      <c r="O72" s="23">
        <f>G72-M72-N72</f>
        <v>535333.34</v>
      </c>
      <c r="P72" s="16" t="s">
        <v>190</v>
      </c>
    </row>
    <row r="73" spans="1:16" x14ac:dyDescent="0.2">
      <c r="A73" s="1"/>
      <c r="B73" s="1" t="s">
        <v>132</v>
      </c>
      <c r="C73" s="9" t="s">
        <v>133</v>
      </c>
      <c r="D73" s="1" t="s">
        <v>1</v>
      </c>
      <c r="E73" s="1"/>
      <c r="F73" s="1"/>
      <c r="G73" s="4">
        <f t="shared" ref="G73:O73" si="46">SUM(G74:G74)</f>
        <v>4500000</v>
      </c>
      <c r="H73" s="4">
        <f t="shared" si="46"/>
        <v>3375000</v>
      </c>
      <c r="I73" s="4">
        <f t="shared" si="46"/>
        <v>1125000</v>
      </c>
      <c r="J73" s="4">
        <f t="shared" si="46"/>
        <v>0</v>
      </c>
      <c r="K73" s="4">
        <f t="shared" si="46"/>
        <v>59825.83</v>
      </c>
      <c r="L73" s="4">
        <f t="shared" si="46"/>
        <v>496605.22</v>
      </c>
      <c r="M73" s="4">
        <f t="shared" si="46"/>
        <v>1300000</v>
      </c>
      <c r="N73" s="4">
        <f t="shared" si="46"/>
        <v>1150000</v>
      </c>
      <c r="O73" s="4">
        <f t="shared" si="46"/>
        <v>1493568.9500000002</v>
      </c>
      <c r="P73" s="5"/>
    </row>
    <row r="74" spans="1:16" ht="48" x14ac:dyDescent="0.2">
      <c r="A74" s="15">
        <v>41</v>
      </c>
      <c r="B74" s="15" t="s">
        <v>134</v>
      </c>
      <c r="C74" s="17" t="s">
        <v>153</v>
      </c>
      <c r="D74" s="15" t="s">
        <v>2</v>
      </c>
      <c r="E74" s="15" t="s">
        <v>120</v>
      </c>
      <c r="F74" s="15" t="s">
        <v>10</v>
      </c>
      <c r="G74" s="16">
        <f>+H74+I74</f>
        <v>4500000</v>
      </c>
      <c r="H74" s="14">
        <v>3375000</v>
      </c>
      <c r="I74" s="16">
        <f>ROUNDUP(H74/3,2)</f>
        <v>1125000</v>
      </c>
      <c r="J74" s="16"/>
      <c r="K74" s="16">
        <v>59825.83</v>
      </c>
      <c r="L74" s="16">
        <v>496605.22</v>
      </c>
      <c r="M74" s="16">
        <v>1300000</v>
      </c>
      <c r="N74" s="16">
        <v>1150000</v>
      </c>
      <c r="O74" s="16">
        <f>G74-K74-L74-M74-N74</f>
        <v>1493568.9500000002</v>
      </c>
      <c r="P74" s="16" t="s">
        <v>192</v>
      </c>
    </row>
    <row r="75" spans="1:16" ht="24" x14ac:dyDescent="0.2">
      <c r="A75" s="1"/>
      <c r="B75" s="1" t="s">
        <v>135</v>
      </c>
      <c r="C75" s="9" t="s">
        <v>136</v>
      </c>
      <c r="D75" s="1" t="s">
        <v>1</v>
      </c>
      <c r="E75" s="1"/>
      <c r="F75" s="1"/>
      <c r="G75" s="4">
        <f>+G76+G77+G78+G79+G80</f>
        <v>5437666.6799999997</v>
      </c>
      <c r="H75" s="4">
        <f t="shared" ref="H75:O75" si="47">+H76+H77+H78+H79+H80</f>
        <v>4078250</v>
      </c>
      <c r="I75" s="4">
        <f t="shared" si="47"/>
        <v>1359416.6800000002</v>
      </c>
      <c r="J75" s="4">
        <f t="shared" si="47"/>
        <v>0</v>
      </c>
      <c r="K75" s="4">
        <f t="shared" si="47"/>
        <v>360655.81999999995</v>
      </c>
      <c r="L75" s="4">
        <f t="shared" si="47"/>
        <v>533116.99</v>
      </c>
      <c r="M75" s="4">
        <f t="shared" si="47"/>
        <v>796000</v>
      </c>
      <c r="N75" s="4">
        <f t="shared" si="47"/>
        <v>1194333.3399999999</v>
      </c>
      <c r="O75" s="4">
        <f t="shared" si="47"/>
        <v>2553560.5300000003</v>
      </c>
      <c r="P75" s="5"/>
    </row>
    <row r="76" spans="1:16" ht="48" x14ac:dyDescent="0.2">
      <c r="A76" s="12">
        <v>42</v>
      </c>
      <c r="B76" s="12" t="s">
        <v>137</v>
      </c>
      <c r="C76" s="44" t="s">
        <v>181</v>
      </c>
      <c r="D76" s="12" t="s">
        <v>2</v>
      </c>
      <c r="E76" s="15" t="s">
        <v>120</v>
      </c>
      <c r="F76" s="12" t="s">
        <v>10</v>
      </c>
      <c r="G76" s="16">
        <f t="shared" ref="G76:G80" si="48">+H76+I76</f>
        <v>1154333.3400000001</v>
      </c>
      <c r="H76" s="14">
        <v>865750</v>
      </c>
      <c r="I76" s="14">
        <f t="shared" ref="I76:I80" si="49">ROUNDUP(H76/3,2)</f>
        <v>288583.34000000003</v>
      </c>
      <c r="J76" s="14"/>
      <c r="K76" s="23">
        <v>21859.74</v>
      </c>
      <c r="L76" s="23">
        <v>244631.97</v>
      </c>
      <c r="M76" s="23">
        <v>162000</v>
      </c>
      <c r="N76" s="23">
        <v>139000</v>
      </c>
      <c r="O76" s="23">
        <f>G76-K76-L76-M76-N76</f>
        <v>586841.63000000012</v>
      </c>
      <c r="P76" s="16" t="s">
        <v>192</v>
      </c>
    </row>
    <row r="77" spans="1:16" ht="24" x14ac:dyDescent="0.2">
      <c r="A77" s="15">
        <v>43</v>
      </c>
      <c r="B77" s="15" t="s">
        <v>138</v>
      </c>
      <c r="C77" s="17" t="s">
        <v>149</v>
      </c>
      <c r="D77" s="15" t="s">
        <v>2</v>
      </c>
      <c r="E77" s="15" t="s">
        <v>120</v>
      </c>
      <c r="F77" s="15" t="s">
        <v>10</v>
      </c>
      <c r="G77" s="16">
        <f t="shared" si="48"/>
        <v>2000000</v>
      </c>
      <c r="H77" s="16">
        <v>1500000</v>
      </c>
      <c r="I77" s="16">
        <f t="shared" si="49"/>
        <v>500000</v>
      </c>
      <c r="J77" s="14"/>
      <c r="K77" s="23">
        <v>298929.15999999997</v>
      </c>
      <c r="L77" s="23">
        <v>192642.55</v>
      </c>
      <c r="M77" s="23">
        <v>370000</v>
      </c>
      <c r="N77" s="23">
        <v>320000</v>
      </c>
      <c r="O77" s="23">
        <f>G77-K77-L77-M77-N77</f>
        <v>818428.29</v>
      </c>
      <c r="P77" s="16" t="s">
        <v>192</v>
      </c>
    </row>
    <row r="78" spans="1:16" ht="24" x14ac:dyDescent="0.2">
      <c r="A78" s="12">
        <v>44</v>
      </c>
      <c r="B78" s="12" t="s">
        <v>139</v>
      </c>
      <c r="C78" s="13" t="s">
        <v>141</v>
      </c>
      <c r="D78" s="12" t="s">
        <v>2</v>
      </c>
      <c r="E78" s="15" t="s">
        <v>120</v>
      </c>
      <c r="F78" s="12" t="s">
        <v>10</v>
      </c>
      <c r="G78" s="16">
        <f t="shared" si="48"/>
        <v>900000</v>
      </c>
      <c r="H78" s="14">
        <v>675000</v>
      </c>
      <c r="I78" s="14">
        <f t="shared" si="49"/>
        <v>225000</v>
      </c>
      <c r="J78" s="14"/>
      <c r="K78" s="23">
        <v>39866.92</v>
      </c>
      <c r="L78" s="23">
        <v>95842.47</v>
      </c>
      <c r="M78" s="23">
        <v>126000</v>
      </c>
      <c r="N78" s="23">
        <f>M78</f>
        <v>126000</v>
      </c>
      <c r="O78" s="23">
        <f>G78-K78-L78-M78-N78</f>
        <v>512290.61</v>
      </c>
      <c r="P78" s="16" t="s">
        <v>192</v>
      </c>
    </row>
    <row r="79" spans="1:16" ht="24" x14ac:dyDescent="0.2">
      <c r="A79" s="12">
        <v>45</v>
      </c>
      <c r="B79" s="12" t="s">
        <v>140</v>
      </c>
      <c r="C79" s="13" t="s">
        <v>184</v>
      </c>
      <c r="D79" s="12" t="s">
        <v>2</v>
      </c>
      <c r="E79" s="15" t="s">
        <v>120</v>
      </c>
      <c r="F79" s="12" t="s">
        <v>10</v>
      </c>
      <c r="G79" s="16">
        <f t="shared" si="48"/>
        <v>533333.34</v>
      </c>
      <c r="H79" s="14">
        <v>400000</v>
      </c>
      <c r="I79" s="14">
        <f t="shared" si="49"/>
        <v>133333.34</v>
      </c>
      <c r="J79" s="14"/>
      <c r="K79" s="23">
        <v>0</v>
      </c>
      <c r="L79" s="53">
        <v>0</v>
      </c>
      <c r="M79" s="23">
        <v>138000</v>
      </c>
      <c r="N79" s="23">
        <f>G79-M79</f>
        <v>395333.33999999997</v>
      </c>
      <c r="O79" s="23">
        <v>0</v>
      </c>
      <c r="P79" s="16" t="s">
        <v>190</v>
      </c>
    </row>
    <row r="80" spans="1:16" ht="36" x14ac:dyDescent="0.2">
      <c r="A80" s="12">
        <v>46</v>
      </c>
      <c r="B80" s="12" t="s">
        <v>183</v>
      </c>
      <c r="C80" s="13" t="s">
        <v>185</v>
      </c>
      <c r="D80" s="12" t="s">
        <v>2</v>
      </c>
      <c r="E80" s="15" t="s">
        <v>120</v>
      </c>
      <c r="F80" s="12" t="s">
        <v>10</v>
      </c>
      <c r="G80" s="16">
        <f t="shared" si="48"/>
        <v>850000</v>
      </c>
      <c r="H80" s="14">
        <v>637500</v>
      </c>
      <c r="I80" s="14">
        <f t="shared" si="49"/>
        <v>212500</v>
      </c>
      <c r="J80" s="14"/>
      <c r="K80" s="23">
        <v>0</v>
      </c>
      <c r="L80" s="23">
        <v>0</v>
      </c>
      <c r="M80" s="23">
        <v>0</v>
      </c>
      <c r="N80" s="23">
        <f>200000*1.07</f>
        <v>214000</v>
      </c>
      <c r="O80" s="23">
        <f>G80-N80</f>
        <v>636000</v>
      </c>
      <c r="P80" s="16" t="s">
        <v>192</v>
      </c>
    </row>
    <row r="81" spans="1:16" ht="24" x14ac:dyDescent="0.2">
      <c r="A81" s="30"/>
      <c r="B81" s="30" t="s">
        <v>142</v>
      </c>
      <c r="C81" s="31" t="s">
        <v>114</v>
      </c>
      <c r="D81" s="30" t="s">
        <v>15</v>
      </c>
      <c r="E81" s="30"/>
      <c r="F81" s="30"/>
      <c r="G81" s="32">
        <f>+G82</f>
        <v>5500000</v>
      </c>
      <c r="H81" s="32">
        <f t="shared" ref="H81:O81" si="50">+H82</f>
        <v>5500000</v>
      </c>
      <c r="I81" s="32">
        <f t="shared" si="50"/>
        <v>0</v>
      </c>
      <c r="J81" s="32">
        <f t="shared" si="50"/>
        <v>0</v>
      </c>
      <c r="K81" s="32">
        <f t="shared" si="50"/>
        <v>370762.44</v>
      </c>
      <c r="L81" s="32">
        <f t="shared" si="50"/>
        <v>753285.98</v>
      </c>
      <c r="M81" s="32">
        <f t="shared" si="50"/>
        <v>952412</v>
      </c>
      <c r="N81" s="32">
        <f t="shared" si="50"/>
        <v>953414</v>
      </c>
      <c r="O81" s="32">
        <f t="shared" si="50"/>
        <v>2470125.58</v>
      </c>
      <c r="P81" s="32"/>
    </row>
    <row r="82" spans="1:16" ht="24" x14ac:dyDescent="0.2">
      <c r="A82" s="1"/>
      <c r="B82" s="1" t="s">
        <v>143</v>
      </c>
      <c r="C82" s="9" t="s">
        <v>145</v>
      </c>
      <c r="D82" s="1" t="s">
        <v>1</v>
      </c>
      <c r="E82" s="1"/>
      <c r="F82" s="1"/>
      <c r="G82" s="4">
        <f t="shared" ref="G82:O82" si="51">SUM(G83:G83)</f>
        <v>5500000</v>
      </c>
      <c r="H82" s="4">
        <f t="shared" si="51"/>
        <v>5500000</v>
      </c>
      <c r="I82" s="4">
        <f t="shared" si="51"/>
        <v>0</v>
      </c>
      <c r="J82" s="4">
        <f t="shared" si="51"/>
        <v>0</v>
      </c>
      <c r="K82" s="4">
        <f t="shared" si="51"/>
        <v>370762.44</v>
      </c>
      <c r="L82" s="4">
        <f t="shared" si="51"/>
        <v>753285.98</v>
      </c>
      <c r="M82" s="4">
        <f t="shared" si="51"/>
        <v>952412</v>
      </c>
      <c r="N82" s="4">
        <f t="shared" si="51"/>
        <v>953414</v>
      </c>
      <c r="O82" s="4">
        <f t="shared" si="51"/>
        <v>2470125.58</v>
      </c>
      <c r="P82" s="4"/>
    </row>
    <row r="83" spans="1:16" ht="24" x14ac:dyDescent="0.2">
      <c r="A83" s="15">
        <v>47</v>
      </c>
      <c r="B83" s="15" t="s">
        <v>144</v>
      </c>
      <c r="C83" s="17" t="s">
        <v>4</v>
      </c>
      <c r="D83" s="15" t="s">
        <v>2</v>
      </c>
      <c r="E83" s="15" t="s">
        <v>120</v>
      </c>
      <c r="F83" s="15" t="s">
        <v>10</v>
      </c>
      <c r="G83" s="16">
        <f t="shared" ref="G83" si="52">+H83+I83</f>
        <v>5500000</v>
      </c>
      <c r="H83" s="14">
        <v>5500000</v>
      </c>
      <c r="I83" s="14">
        <v>0</v>
      </c>
      <c r="J83" s="16"/>
      <c r="K83" s="16">
        <v>370762.44</v>
      </c>
      <c r="L83" s="16">
        <v>753285.98</v>
      </c>
      <c r="M83" s="16">
        <v>952412</v>
      </c>
      <c r="N83" s="16">
        <v>953414</v>
      </c>
      <c r="O83" s="16">
        <f>G83-K83-L83-M83-N83</f>
        <v>2470125.58</v>
      </c>
      <c r="P83" s="16" t="s">
        <v>192</v>
      </c>
    </row>
    <row r="84" spans="1:16" ht="24" x14ac:dyDescent="0.2">
      <c r="A84" s="6"/>
      <c r="B84" s="6" t="s">
        <v>146</v>
      </c>
      <c r="C84" s="8" t="s">
        <v>147</v>
      </c>
      <c r="D84" s="6" t="s">
        <v>0</v>
      </c>
      <c r="E84" s="6"/>
      <c r="F84" s="6"/>
      <c r="G84" s="7">
        <f>+G85</f>
        <v>3751441.99</v>
      </c>
      <c r="H84" s="7">
        <f t="shared" ref="H84:O84" si="53">+H85</f>
        <v>3751441.99</v>
      </c>
      <c r="I84" s="7">
        <f t="shared" si="53"/>
        <v>0</v>
      </c>
      <c r="J84" s="7">
        <f t="shared" si="53"/>
        <v>0</v>
      </c>
      <c r="K84" s="7">
        <f t="shared" si="53"/>
        <v>6523.11</v>
      </c>
      <c r="L84" s="7">
        <f t="shared" si="53"/>
        <v>687519.08</v>
      </c>
      <c r="M84" s="7">
        <f t="shared" si="53"/>
        <v>724028</v>
      </c>
      <c r="N84" s="7">
        <f t="shared" si="53"/>
        <v>724028</v>
      </c>
      <c r="O84" s="7">
        <f t="shared" si="53"/>
        <v>1609343.8000000003</v>
      </c>
      <c r="P84" s="7"/>
    </row>
    <row r="85" spans="1:16" ht="24" x14ac:dyDescent="0.2">
      <c r="A85" s="30"/>
      <c r="B85" s="30" t="s">
        <v>155</v>
      </c>
      <c r="C85" s="31" t="s">
        <v>154</v>
      </c>
      <c r="D85" s="30" t="s">
        <v>15</v>
      </c>
      <c r="E85" s="30"/>
      <c r="F85" s="30"/>
      <c r="G85" s="32">
        <f>+G86</f>
        <v>3751441.99</v>
      </c>
      <c r="H85" s="32">
        <f t="shared" ref="H85:O85" si="54">+H86</f>
        <v>3751441.99</v>
      </c>
      <c r="I85" s="32">
        <f t="shared" si="54"/>
        <v>0</v>
      </c>
      <c r="J85" s="32">
        <f t="shared" si="54"/>
        <v>0</v>
      </c>
      <c r="K85" s="32">
        <f t="shared" si="54"/>
        <v>6523.11</v>
      </c>
      <c r="L85" s="32">
        <f t="shared" si="54"/>
        <v>687519.08</v>
      </c>
      <c r="M85" s="32">
        <f t="shared" si="54"/>
        <v>724028</v>
      </c>
      <c r="N85" s="32">
        <f t="shared" si="54"/>
        <v>724028</v>
      </c>
      <c r="O85" s="32">
        <f t="shared" si="54"/>
        <v>1609343.8000000003</v>
      </c>
      <c r="P85" s="32"/>
    </row>
    <row r="86" spans="1:16" x14ac:dyDescent="0.2">
      <c r="A86" s="1"/>
      <c r="B86" s="1" t="s">
        <v>156</v>
      </c>
      <c r="C86" s="9" t="s">
        <v>147</v>
      </c>
      <c r="D86" s="1" t="s">
        <v>1</v>
      </c>
      <c r="E86" s="1"/>
      <c r="F86" s="1"/>
      <c r="G86" s="4">
        <f>+G87+G88+G89</f>
        <v>3751441.99</v>
      </c>
      <c r="H86" s="4">
        <f t="shared" ref="H86:O86" si="55">+H87+H88+H89</f>
        <v>3751441.99</v>
      </c>
      <c r="I86" s="4">
        <f t="shared" si="55"/>
        <v>0</v>
      </c>
      <c r="J86" s="4">
        <f t="shared" si="55"/>
        <v>0</v>
      </c>
      <c r="K86" s="4">
        <f t="shared" si="55"/>
        <v>6523.11</v>
      </c>
      <c r="L86" s="4">
        <f t="shared" si="55"/>
        <v>687519.08</v>
      </c>
      <c r="M86" s="4">
        <f t="shared" si="55"/>
        <v>724028</v>
      </c>
      <c r="N86" s="4">
        <f t="shared" si="55"/>
        <v>724028</v>
      </c>
      <c r="O86" s="4">
        <f t="shared" si="55"/>
        <v>1609343.8000000003</v>
      </c>
      <c r="P86" s="4"/>
    </row>
    <row r="87" spans="1:16" x14ac:dyDescent="0.2">
      <c r="A87" s="15">
        <v>48</v>
      </c>
      <c r="B87" s="15" t="s">
        <v>161</v>
      </c>
      <c r="C87" s="17" t="s">
        <v>157</v>
      </c>
      <c r="D87" s="15" t="s">
        <v>2</v>
      </c>
      <c r="E87" s="15" t="s">
        <v>159</v>
      </c>
      <c r="F87" s="15" t="s">
        <v>10</v>
      </c>
      <c r="G87" s="16">
        <f t="shared" ref="G87" si="56">+H87+I87</f>
        <v>783127</v>
      </c>
      <c r="H87" s="14">
        <v>783127</v>
      </c>
      <c r="I87" s="14">
        <v>0</v>
      </c>
      <c r="J87" s="16"/>
      <c r="K87" s="23">
        <v>0</v>
      </c>
      <c r="L87" s="23">
        <v>101328</v>
      </c>
      <c r="M87" s="23">
        <v>174028</v>
      </c>
      <c r="N87" s="23">
        <v>174028</v>
      </c>
      <c r="O87" s="23">
        <v>333743</v>
      </c>
      <c r="P87" s="16" t="s">
        <v>190</v>
      </c>
    </row>
    <row r="88" spans="1:16" ht="24" x14ac:dyDescent="0.2">
      <c r="A88" s="15">
        <v>49</v>
      </c>
      <c r="B88" s="15" t="s">
        <v>162</v>
      </c>
      <c r="C88" s="17" t="s">
        <v>158</v>
      </c>
      <c r="D88" s="15" t="s">
        <v>2</v>
      </c>
      <c r="E88" s="15" t="s">
        <v>160</v>
      </c>
      <c r="F88" s="15" t="s">
        <v>10</v>
      </c>
      <c r="G88" s="16">
        <v>170000</v>
      </c>
      <c r="H88" s="14">
        <v>170000</v>
      </c>
      <c r="I88" s="14">
        <v>0</v>
      </c>
      <c r="J88" s="16"/>
      <c r="K88" s="16">
        <v>6523.11</v>
      </c>
      <c r="L88" s="16">
        <v>12200.73</v>
      </c>
      <c r="M88" s="16">
        <v>50000</v>
      </c>
      <c r="N88" s="16">
        <v>50000</v>
      </c>
      <c r="O88" s="16">
        <v>51276.160000000003</v>
      </c>
      <c r="P88" s="16" t="s">
        <v>191</v>
      </c>
    </row>
    <row r="89" spans="1:16" x14ac:dyDescent="0.2">
      <c r="A89" s="15">
        <v>49</v>
      </c>
      <c r="B89" s="15" t="s">
        <v>188</v>
      </c>
      <c r="C89" s="17" t="s">
        <v>189</v>
      </c>
      <c r="D89" s="15" t="s">
        <v>2</v>
      </c>
      <c r="E89" s="15" t="s">
        <v>160</v>
      </c>
      <c r="F89" s="15" t="s">
        <v>10</v>
      </c>
      <c r="G89" s="16">
        <v>2798314.99</v>
      </c>
      <c r="H89" s="16">
        <f>+G89</f>
        <v>2798314.99</v>
      </c>
      <c r="I89" s="14">
        <v>0</v>
      </c>
      <c r="J89" s="16"/>
      <c r="K89" s="16">
        <v>0</v>
      </c>
      <c r="L89" s="16">
        <v>573990.35</v>
      </c>
      <c r="M89" s="16">
        <v>500000</v>
      </c>
      <c r="N89" s="16">
        <v>500000</v>
      </c>
      <c r="O89" s="16">
        <f>+H89-M89-N89-L89</f>
        <v>1224324.6400000001</v>
      </c>
      <c r="P89" s="16" t="s">
        <v>190</v>
      </c>
    </row>
    <row r="91" spans="1:16" x14ac:dyDescent="0.2">
      <c r="M91" s="46"/>
      <c r="N91" s="46"/>
    </row>
    <row r="94" spans="1:16" x14ac:dyDescent="0.2">
      <c r="H94" s="46"/>
      <c r="M94" s="46"/>
      <c r="N94" s="46"/>
    </row>
    <row r="97" spans="13:14" x14ac:dyDescent="0.2">
      <c r="M97" s="50"/>
      <c r="N97" s="50"/>
    </row>
  </sheetData>
  <autoFilter ref="A3:P89" xr:uid="{00000000-0009-0000-0000-000000000000}"/>
  <pageMargins left="0.25" right="0.25" top="0.75" bottom="0.75" header="0.3" footer="0.3"/>
  <pageSetup paperSize="8" scale="93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2025-07-07T12:15:07Z</cp:lastPrinted>
  <dcterms:created xsi:type="dcterms:W3CDTF">2017-02-15T08:56:09Z</dcterms:created>
  <dcterms:modified xsi:type="dcterms:W3CDTF">2025-07-07T12:16:38Z</dcterms:modified>
</cp:coreProperties>
</file>